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24915" windowHeight="11310"/>
  </bookViews>
  <sheets>
    <sheet name="Indiv Costs_all signs" sheetId="4" r:id="rId1"/>
    <sheet name="Total Costs and Jurisd. Costs" sheetId="2" r:id="rId2"/>
    <sheet name="Panel Dimensions" sheetId="3" r:id="rId3"/>
    <sheet name="Table for Plan" sheetId="5" r:id="rId4"/>
  </sheets>
  <definedNames>
    <definedName name="_xlnm._FilterDatabase" localSheetId="0" hidden="1">'Indiv Costs_all signs'!$A$3:$Q$3</definedName>
    <definedName name="_xlnm._FilterDatabase" localSheetId="3" hidden="1">'Table for Plan'!$A$1:$P$1</definedName>
  </definedNames>
  <calcPr calcId="145621"/>
</workbook>
</file>

<file path=xl/calcChain.xml><?xml version="1.0" encoding="utf-8"?>
<calcChain xmlns="http://schemas.openxmlformats.org/spreadsheetml/2006/main">
  <c r="P128" i="4" l="1"/>
  <c r="P13" i="4"/>
  <c r="P39" i="4"/>
  <c r="D21" i="2" l="1"/>
  <c r="C17" i="2"/>
  <c r="C19" i="2"/>
  <c r="B19" i="2"/>
  <c r="B17" i="2"/>
  <c r="F5" i="4"/>
  <c r="F6" i="4"/>
  <c r="F7" i="4"/>
  <c r="F8" i="4"/>
  <c r="F9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43" i="4"/>
  <c r="F44" i="4"/>
  <c r="F45" i="4"/>
  <c r="F46" i="4"/>
  <c r="F47" i="4"/>
  <c r="F48" i="4"/>
  <c r="F49" i="4"/>
  <c r="F50" i="4"/>
  <c r="F51" i="4"/>
  <c r="F52" i="4"/>
  <c r="F53" i="4"/>
  <c r="F54" i="4"/>
  <c r="F55" i="4"/>
  <c r="F56" i="4"/>
  <c r="F57" i="4"/>
  <c r="F58" i="4"/>
  <c r="F59" i="4"/>
  <c r="F60" i="4"/>
  <c r="F61" i="4"/>
  <c r="F62" i="4"/>
  <c r="F63" i="4"/>
  <c r="F64" i="4"/>
  <c r="F65" i="4"/>
  <c r="F66" i="4"/>
  <c r="F67" i="4"/>
  <c r="F68" i="4"/>
  <c r="F69" i="4"/>
  <c r="F70" i="4"/>
  <c r="F71" i="4"/>
  <c r="F72" i="4"/>
  <c r="F73" i="4"/>
  <c r="F74" i="4"/>
  <c r="F75" i="4"/>
  <c r="F76" i="4"/>
  <c r="F77" i="4"/>
  <c r="F78" i="4"/>
  <c r="F79" i="4"/>
  <c r="F80" i="4"/>
  <c r="F81" i="4"/>
  <c r="F82" i="4"/>
  <c r="F83" i="4"/>
  <c r="F84" i="4"/>
  <c r="F85" i="4"/>
  <c r="F86" i="4"/>
  <c r="F87" i="4"/>
  <c r="F88" i="4"/>
  <c r="C18" i="2" s="1"/>
  <c r="F89" i="4"/>
  <c r="F90" i="4"/>
  <c r="F91" i="4"/>
  <c r="F92" i="4"/>
  <c r="F93" i="4"/>
  <c r="F94" i="4"/>
  <c r="F95" i="4"/>
  <c r="F96" i="4"/>
  <c r="F97" i="4"/>
  <c r="F98" i="4"/>
  <c r="F99" i="4"/>
  <c r="F100" i="4"/>
  <c r="F101" i="4"/>
  <c r="F102" i="4"/>
  <c r="F103" i="4"/>
  <c r="F104" i="4"/>
  <c r="F105" i="4"/>
  <c r="F106" i="4"/>
  <c r="F107" i="4"/>
  <c r="F108" i="4"/>
  <c r="F109" i="4"/>
  <c r="F110" i="4"/>
  <c r="F111" i="4"/>
  <c r="F112" i="4"/>
  <c r="F113" i="4"/>
  <c r="F114" i="4"/>
  <c r="F115" i="4"/>
  <c r="F116" i="4"/>
  <c r="F117" i="4"/>
  <c r="F118" i="4"/>
  <c r="F119" i="4"/>
  <c r="F120" i="4"/>
  <c r="F121" i="4"/>
  <c r="F122" i="4"/>
  <c r="F123" i="4"/>
  <c r="F124" i="4"/>
  <c r="F125" i="4"/>
  <c r="F126" i="4"/>
  <c r="F127" i="4"/>
  <c r="F128" i="4"/>
  <c r="F129" i="4"/>
  <c r="F130" i="4"/>
  <c r="C16" i="2" s="1"/>
  <c r="F131" i="4"/>
  <c r="F132" i="4"/>
  <c r="F133" i="4"/>
  <c r="F134" i="4"/>
  <c r="F135" i="4"/>
  <c r="F136" i="4"/>
  <c r="F137" i="4"/>
  <c r="F138" i="4"/>
  <c r="F139" i="4"/>
  <c r="F140" i="4"/>
  <c r="F141" i="4"/>
  <c r="F142" i="4"/>
  <c r="F143" i="4"/>
  <c r="F144" i="4"/>
  <c r="F145" i="4"/>
  <c r="F146" i="4"/>
  <c r="F4" i="4"/>
  <c r="B11" i="3"/>
  <c r="B12" i="3" s="1"/>
  <c r="B16" i="2" l="1"/>
  <c r="B21" i="2" s="1"/>
  <c r="D3" i="2"/>
  <c r="E3" i="2" s="1"/>
  <c r="B18" i="2"/>
  <c r="D4" i="2"/>
  <c r="E4" i="2" s="1"/>
  <c r="B20" i="2"/>
  <c r="C20" i="2"/>
  <c r="C21" i="2" s="1"/>
  <c r="N133" i="5"/>
  <c r="N130" i="5"/>
  <c r="N128" i="5"/>
  <c r="N127" i="5"/>
  <c r="N126" i="5"/>
  <c r="N125" i="5"/>
  <c r="N118" i="5"/>
  <c r="N85" i="5"/>
  <c r="N70" i="5"/>
  <c r="N37" i="5"/>
  <c r="N34" i="5"/>
  <c r="N31" i="5"/>
  <c r="N26" i="5"/>
  <c r="O26" i="5" s="1"/>
  <c r="N25" i="5"/>
  <c r="O25" i="5" s="1"/>
  <c r="O132" i="4"/>
  <c r="O127" i="4"/>
  <c r="O128" i="4"/>
  <c r="O129" i="4"/>
  <c r="O130" i="4"/>
  <c r="O135" i="4"/>
  <c r="O27" i="4" l="1"/>
  <c r="P27" i="4" s="1"/>
  <c r="O28" i="4"/>
  <c r="P28" i="4" s="1"/>
  <c r="H11" i="3"/>
  <c r="H12" i="3" s="1"/>
  <c r="I11" i="3"/>
  <c r="I12" i="3" s="1"/>
  <c r="O120" i="4"/>
  <c r="O36" i="4"/>
  <c r="O39" i="4"/>
  <c r="O72" i="4"/>
  <c r="O87" i="4"/>
  <c r="O33" i="4"/>
  <c r="C11" i="3"/>
  <c r="C12" i="3" s="1"/>
  <c r="D11" i="3"/>
  <c r="D12" i="3" s="1"/>
  <c r="E11" i="3"/>
  <c r="E12" i="3" s="1"/>
  <c r="F11" i="3"/>
  <c r="F12" i="3" s="1"/>
  <c r="G11" i="3"/>
  <c r="G12" i="3" s="1"/>
  <c r="I23" i="4" l="1"/>
  <c r="P23" i="4" s="1"/>
  <c r="I119" i="4"/>
  <c r="P119" i="4" s="1"/>
  <c r="I8" i="4"/>
  <c r="P8" i="4" s="1"/>
  <c r="I94" i="4"/>
  <c r="P94" i="4" s="1"/>
  <c r="I134" i="4"/>
  <c r="P134" i="4" s="1"/>
  <c r="I135" i="4"/>
  <c r="P135" i="4" s="1"/>
  <c r="I87" i="4"/>
  <c r="P87" i="4" s="1"/>
  <c r="I54" i="4"/>
  <c r="P54" i="4" s="1"/>
  <c r="I47" i="4"/>
  <c r="P47" i="4" s="1"/>
  <c r="I86" i="4"/>
  <c r="P86" i="4" s="1"/>
  <c r="I46" i="4"/>
  <c r="P46" i="4" s="1"/>
  <c r="I39" i="4"/>
  <c r="I78" i="4"/>
  <c r="P78" i="4" s="1"/>
  <c r="I17" i="4"/>
  <c r="P17" i="4" s="1"/>
  <c r="I111" i="4"/>
  <c r="P111" i="4" s="1"/>
  <c r="I63" i="4"/>
  <c r="P63" i="4" s="1"/>
  <c r="I16" i="4"/>
  <c r="P16" i="4" s="1"/>
  <c r="I102" i="4"/>
  <c r="P102" i="4" s="1"/>
  <c r="I62" i="4"/>
  <c r="P62" i="4" s="1"/>
  <c r="I9" i="4"/>
  <c r="P9" i="4" s="1"/>
  <c r="I95" i="4"/>
  <c r="P95" i="4" s="1"/>
  <c r="I55" i="4"/>
  <c r="P55" i="4" s="1"/>
  <c r="I118" i="4"/>
  <c r="P118" i="4" s="1"/>
  <c r="I79" i="4"/>
  <c r="P79" i="4" s="1"/>
  <c r="I22" i="4"/>
  <c r="P22" i="4" s="1"/>
  <c r="I104" i="4"/>
  <c r="P104" i="4" s="1"/>
  <c r="I120" i="4"/>
  <c r="P120" i="4" s="1"/>
  <c r="I144" i="4"/>
  <c r="P144" i="4" s="1"/>
  <c r="I108" i="4"/>
  <c r="P108" i="4" s="1"/>
  <c r="I132" i="4"/>
  <c r="P132" i="4" s="1"/>
  <c r="I109" i="4"/>
  <c r="P109" i="4" s="1"/>
  <c r="I141" i="4"/>
  <c r="P141" i="4" s="1"/>
  <c r="I30" i="4"/>
  <c r="P30" i="4" s="1"/>
  <c r="I126" i="4"/>
  <c r="P126" i="4" s="1"/>
  <c r="I71" i="4"/>
  <c r="P71" i="4" s="1"/>
  <c r="I103" i="4"/>
  <c r="P103" i="4" s="1"/>
  <c r="I127" i="4"/>
  <c r="P127" i="4" s="1"/>
  <c r="I33" i="4"/>
  <c r="P33" i="4" s="1"/>
  <c r="I89" i="4"/>
  <c r="P89" i="4" s="1"/>
  <c r="I105" i="4"/>
  <c r="P105" i="4" s="1"/>
  <c r="I113" i="4"/>
  <c r="P113" i="4" s="1"/>
  <c r="I121" i="4"/>
  <c r="P121" i="4" s="1"/>
  <c r="I137" i="4"/>
  <c r="P137" i="4" s="1"/>
  <c r="I145" i="4"/>
  <c r="P145" i="4" s="1"/>
  <c r="I106" i="4"/>
  <c r="P106" i="4" s="1"/>
  <c r="I146" i="4"/>
  <c r="P146" i="4" s="1"/>
  <c r="I35" i="4"/>
  <c r="P35" i="4" s="1"/>
  <c r="I67" i="4"/>
  <c r="P67" i="4" s="1"/>
  <c r="I107" i="4"/>
  <c r="P107" i="4" s="1"/>
  <c r="I123" i="4"/>
  <c r="P123" i="4" s="1"/>
  <c r="I18" i="4"/>
  <c r="P18" i="4" s="1"/>
  <c r="I36" i="4"/>
  <c r="P36" i="4" s="1"/>
  <c r="I68" i="4"/>
  <c r="P68" i="4" s="1"/>
  <c r="I124" i="4"/>
  <c r="P124" i="4" s="1"/>
  <c r="I19" i="4"/>
  <c r="P19" i="4" s="1"/>
  <c r="I37" i="4"/>
  <c r="P37" i="4" s="1"/>
  <c r="I20" i="4"/>
  <c r="P20" i="4" s="1"/>
  <c r="I70" i="4"/>
  <c r="P70" i="4" s="1"/>
  <c r="I142" i="4"/>
  <c r="P142" i="4" s="1"/>
  <c r="I31" i="4"/>
  <c r="P31" i="4" s="1"/>
  <c r="I34" i="4"/>
  <c r="P34" i="4" s="1"/>
  <c r="I66" i="4"/>
  <c r="P66" i="4" s="1"/>
  <c r="I90" i="4"/>
  <c r="P90" i="4" s="1"/>
  <c r="I114" i="4"/>
  <c r="P114" i="4" s="1"/>
  <c r="I122" i="4"/>
  <c r="P122" i="4" s="1"/>
  <c r="I138" i="4"/>
  <c r="P138" i="4" s="1"/>
  <c r="I75" i="4"/>
  <c r="P75" i="4" s="1"/>
  <c r="I91" i="4"/>
  <c r="P91" i="4" s="1"/>
  <c r="I115" i="4"/>
  <c r="P115" i="4" s="1"/>
  <c r="I139" i="4"/>
  <c r="P139" i="4" s="1"/>
  <c r="I116" i="4"/>
  <c r="P116" i="4" s="1"/>
  <c r="I140" i="4"/>
  <c r="P140" i="4" s="1"/>
  <c r="I69" i="4"/>
  <c r="P69" i="4" s="1"/>
  <c r="I125" i="4"/>
  <c r="P125" i="4" s="1"/>
  <c r="I38" i="4"/>
  <c r="P38" i="4" s="1"/>
  <c r="I110" i="4"/>
  <c r="P110" i="4" s="1"/>
  <c r="I21" i="4"/>
  <c r="P21" i="4" s="1"/>
  <c r="I143" i="4"/>
  <c r="P143" i="4" s="1"/>
  <c r="I7" i="4"/>
  <c r="P7" i="4" s="1"/>
  <c r="I101" i="4"/>
  <c r="P101" i="4" s="1"/>
  <c r="I53" i="4"/>
  <c r="P53" i="4" s="1"/>
  <c r="I100" i="4"/>
  <c r="P100" i="4" s="1"/>
  <c r="I84" i="4"/>
  <c r="P84" i="4" s="1"/>
  <c r="I60" i="4"/>
  <c r="P60" i="4" s="1"/>
  <c r="I44" i="4"/>
  <c r="P44" i="4" s="1"/>
  <c r="I26" i="4"/>
  <c r="P26" i="4" s="1"/>
  <c r="I131" i="4"/>
  <c r="P131" i="4" s="1"/>
  <c r="I59" i="4"/>
  <c r="P59" i="4" s="1"/>
  <c r="I43" i="4"/>
  <c r="P43" i="4" s="1"/>
  <c r="I25" i="4"/>
  <c r="P25" i="4" s="1"/>
  <c r="I98" i="4"/>
  <c r="P98" i="4" s="1"/>
  <c r="I82" i="4"/>
  <c r="P82" i="4" s="1"/>
  <c r="I74" i="4"/>
  <c r="P74" i="4" s="1"/>
  <c r="I58" i="4"/>
  <c r="P58" i="4" s="1"/>
  <c r="I50" i="4"/>
  <c r="P50" i="4" s="1"/>
  <c r="I42" i="4"/>
  <c r="P42" i="4" s="1"/>
  <c r="I24" i="4"/>
  <c r="P24" i="4" s="1"/>
  <c r="I15" i="4"/>
  <c r="P15" i="4" s="1"/>
  <c r="I133" i="4"/>
  <c r="P133" i="4" s="1"/>
  <c r="I117" i="4"/>
  <c r="P117" i="4" s="1"/>
  <c r="I85" i="4"/>
  <c r="P85" i="4" s="1"/>
  <c r="I61" i="4"/>
  <c r="P61" i="4" s="1"/>
  <c r="I14" i="4"/>
  <c r="P14" i="4" s="1"/>
  <c r="I6" i="4"/>
  <c r="P6" i="4" s="1"/>
  <c r="I92" i="4"/>
  <c r="P92" i="4" s="1"/>
  <c r="I52" i="4"/>
  <c r="P52" i="4" s="1"/>
  <c r="I13" i="4"/>
  <c r="I5" i="4"/>
  <c r="P5" i="4" s="1"/>
  <c r="I99" i="4"/>
  <c r="P99" i="4" s="1"/>
  <c r="I83" i="4"/>
  <c r="P83" i="4" s="1"/>
  <c r="I51" i="4"/>
  <c r="P51" i="4" s="1"/>
  <c r="I12" i="4"/>
  <c r="P12" i="4" s="1"/>
  <c r="I130" i="4"/>
  <c r="P130" i="4" s="1"/>
  <c r="I11" i="4"/>
  <c r="P11" i="4" s="1"/>
  <c r="I129" i="4"/>
  <c r="P129" i="4" s="1"/>
  <c r="I97" i="4"/>
  <c r="P97" i="4" s="1"/>
  <c r="I81" i="4"/>
  <c r="P81" i="4" s="1"/>
  <c r="I73" i="4"/>
  <c r="P73" i="4" s="1"/>
  <c r="I65" i="4"/>
  <c r="P65" i="4" s="1"/>
  <c r="I57" i="4"/>
  <c r="P57" i="4" s="1"/>
  <c r="I49" i="4"/>
  <c r="P49" i="4" s="1"/>
  <c r="I41" i="4"/>
  <c r="P41" i="4" s="1"/>
  <c r="I144" i="5"/>
  <c r="O144" i="5" s="1"/>
  <c r="I136" i="5"/>
  <c r="O136" i="5" s="1"/>
  <c r="I130" i="5"/>
  <c r="O130" i="5" s="1"/>
  <c r="I111" i="5"/>
  <c r="O111" i="5" s="1"/>
  <c r="I103" i="5"/>
  <c r="O103" i="5" s="1"/>
  <c r="I95" i="5"/>
  <c r="O95" i="5" s="1"/>
  <c r="I87" i="5"/>
  <c r="O87" i="5" s="1"/>
  <c r="I80" i="5"/>
  <c r="O80" i="5" s="1"/>
  <c r="I72" i="5"/>
  <c r="O72" i="5" s="1"/>
  <c r="I65" i="5"/>
  <c r="O65" i="5" s="1"/>
  <c r="I57" i="5"/>
  <c r="O57" i="5" s="1"/>
  <c r="I49" i="5"/>
  <c r="O49" i="5" s="1"/>
  <c r="I41" i="5"/>
  <c r="O41" i="5" s="1"/>
  <c r="I28" i="5"/>
  <c r="O28" i="5" s="1"/>
  <c r="I20" i="5"/>
  <c r="O20" i="5" s="1"/>
  <c r="I12" i="5"/>
  <c r="O12" i="5" s="1"/>
  <c r="I4" i="5"/>
  <c r="O4" i="5" s="1"/>
  <c r="I143" i="5"/>
  <c r="O143" i="5" s="1"/>
  <c r="I135" i="5"/>
  <c r="O135" i="5" s="1"/>
  <c r="I129" i="5"/>
  <c r="O129" i="5" s="1"/>
  <c r="I125" i="5"/>
  <c r="O125" i="5" s="1"/>
  <c r="I118" i="5"/>
  <c r="O118" i="5" s="1"/>
  <c r="I110" i="5"/>
  <c r="O110" i="5" s="1"/>
  <c r="I102" i="5"/>
  <c r="O102" i="5" s="1"/>
  <c r="I94" i="5"/>
  <c r="O94" i="5" s="1"/>
  <c r="I86" i="5"/>
  <c r="O86" i="5" s="1"/>
  <c r="I79" i="5"/>
  <c r="O79" i="5" s="1"/>
  <c r="I71" i="5"/>
  <c r="O71" i="5" s="1"/>
  <c r="I64" i="5"/>
  <c r="O64" i="5" s="1"/>
  <c r="I56" i="5"/>
  <c r="O56" i="5" s="1"/>
  <c r="I48" i="5"/>
  <c r="O48" i="5" s="1"/>
  <c r="I40" i="5"/>
  <c r="O40" i="5" s="1"/>
  <c r="I34" i="5"/>
  <c r="O34" i="5" s="1"/>
  <c r="I27" i="5"/>
  <c r="O27" i="5" s="1"/>
  <c r="I19" i="5"/>
  <c r="O19" i="5" s="1"/>
  <c r="I11" i="5"/>
  <c r="O11" i="5" s="1"/>
  <c r="I3" i="5"/>
  <c r="O3" i="5" s="1"/>
  <c r="I115" i="5"/>
  <c r="O115" i="5" s="1"/>
  <c r="I99" i="5"/>
  <c r="O99" i="5" s="1"/>
  <c r="I84" i="5"/>
  <c r="O84" i="5" s="1"/>
  <c r="I69" i="5"/>
  <c r="O69" i="5" s="1"/>
  <c r="I53" i="5"/>
  <c r="O53" i="5" s="1"/>
  <c r="I24" i="5"/>
  <c r="O24" i="5" s="1"/>
  <c r="I8" i="5"/>
  <c r="O8" i="5" s="1"/>
  <c r="I44" i="5"/>
  <c r="O44" i="5" s="1"/>
  <c r="I23" i="5"/>
  <c r="O23" i="5" s="1"/>
  <c r="I138" i="5"/>
  <c r="O138" i="5" s="1"/>
  <c r="I113" i="5"/>
  <c r="O113" i="5" s="1"/>
  <c r="I89" i="5"/>
  <c r="O89" i="5" s="1"/>
  <c r="I67" i="5"/>
  <c r="O67" i="5" s="1"/>
  <c r="I43" i="5"/>
  <c r="O43" i="5" s="1"/>
  <c r="I22" i="5"/>
  <c r="O22" i="5" s="1"/>
  <c r="I137" i="5"/>
  <c r="O137" i="5" s="1"/>
  <c r="I112" i="5"/>
  <c r="O112" i="5" s="1"/>
  <c r="I81" i="5"/>
  <c r="O81" i="5" s="1"/>
  <c r="I50" i="5"/>
  <c r="O50" i="5" s="1"/>
  <c r="I29" i="5"/>
  <c r="O29" i="5" s="1"/>
  <c r="I5" i="5"/>
  <c r="O5" i="5" s="1"/>
  <c r="I142" i="5"/>
  <c r="O142" i="5" s="1"/>
  <c r="I134" i="5"/>
  <c r="O134" i="5" s="1"/>
  <c r="I124" i="5"/>
  <c r="O124" i="5" s="1"/>
  <c r="I117" i="5"/>
  <c r="O117" i="5" s="1"/>
  <c r="I109" i="5"/>
  <c r="O109" i="5" s="1"/>
  <c r="I101" i="5"/>
  <c r="O101" i="5" s="1"/>
  <c r="I93" i="5"/>
  <c r="O93" i="5" s="1"/>
  <c r="I78" i="5"/>
  <c r="O78" i="5" s="1"/>
  <c r="I63" i="5"/>
  <c r="O63" i="5" s="1"/>
  <c r="I55" i="5"/>
  <c r="O55" i="5" s="1"/>
  <c r="I47" i="5"/>
  <c r="O47" i="5" s="1"/>
  <c r="I39" i="5"/>
  <c r="O39" i="5" s="1"/>
  <c r="I33" i="5"/>
  <c r="O33" i="5" s="1"/>
  <c r="I18" i="5"/>
  <c r="O18" i="5" s="1"/>
  <c r="I10" i="5"/>
  <c r="O10" i="5" s="1"/>
  <c r="I2" i="5"/>
  <c r="O2" i="5" s="1"/>
  <c r="I141" i="5"/>
  <c r="O141" i="5" s="1"/>
  <c r="I128" i="5"/>
  <c r="O128" i="5" s="1"/>
  <c r="I123" i="5"/>
  <c r="O123" i="5" s="1"/>
  <c r="I116" i="5"/>
  <c r="O116" i="5" s="1"/>
  <c r="I108" i="5"/>
  <c r="O108" i="5" s="1"/>
  <c r="I100" i="5"/>
  <c r="O100" i="5" s="1"/>
  <c r="I92" i="5"/>
  <c r="O92" i="5" s="1"/>
  <c r="I85" i="5"/>
  <c r="O85" i="5" s="1"/>
  <c r="I77" i="5"/>
  <c r="O77" i="5" s="1"/>
  <c r="I70" i="5"/>
  <c r="O70" i="5" s="1"/>
  <c r="I62" i="5"/>
  <c r="O62" i="5" s="1"/>
  <c r="I54" i="5"/>
  <c r="O54" i="5" s="1"/>
  <c r="I46" i="5"/>
  <c r="O46" i="5" s="1"/>
  <c r="I38" i="5"/>
  <c r="O38" i="5" s="1"/>
  <c r="I32" i="5"/>
  <c r="O32" i="5" s="1"/>
  <c r="I17" i="5"/>
  <c r="O17" i="5" s="1"/>
  <c r="I9" i="5"/>
  <c r="O9" i="5" s="1"/>
  <c r="I140" i="5"/>
  <c r="O140" i="5" s="1"/>
  <c r="I133" i="5"/>
  <c r="O133" i="5" s="1"/>
  <c r="I122" i="5"/>
  <c r="O122" i="5" s="1"/>
  <c r="I107" i="5"/>
  <c r="O107" i="5" s="1"/>
  <c r="I91" i="5"/>
  <c r="O91" i="5" s="1"/>
  <c r="I76" i="5"/>
  <c r="O76" i="5" s="1"/>
  <c r="I61" i="5"/>
  <c r="O61" i="5" s="1"/>
  <c r="I45" i="5"/>
  <c r="O45" i="5" s="1"/>
  <c r="I16" i="5"/>
  <c r="O16" i="5" s="1"/>
  <c r="I52" i="5"/>
  <c r="O52" i="5" s="1"/>
  <c r="I31" i="5"/>
  <c r="O31" i="5" s="1"/>
  <c r="I7" i="5"/>
  <c r="O7" i="5" s="1"/>
  <c r="I131" i="5"/>
  <c r="O131" i="5" s="1"/>
  <c r="I120" i="5"/>
  <c r="O120" i="5" s="1"/>
  <c r="I97" i="5"/>
  <c r="O97" i="5" s="1"/>
  <c r="I74" i="5"/>
  <c r="O74" i="5" s="1"/>
  <c r="I51" i="5"/>
  <c r="O51" i="5" s="1"/>
  <c r="I30" i="5"/>
  <c r="O30" i="5" s="1"/>
  <c r="I6" i="5"/>
  <c r="O6" i="5" s="1"/>
  <c r="I126" i="5"/>
  <c r="O126" i="5" s="1"/>
  <c r="I104" i="5"/>
  <c r="O104" i="5" s="1"/>
  <c r="I88" i="5"/>
  <c r="O88" i="5" s="1"/>
  <c r="I66" i="5"/>
  <c r="O66" i="5" s="1"/>
  <c r="I42" i="5"/>
  <c r="O42" i="5" s="1"/>
  <c r="I13" i="5"/>
  <c r="O13" i="5" s="1"/>
  <c r="I139" i="5"/>
  <c r="O139" i="5" s="1"/>
  <c r="I132" i="5"/>
  <c r="O132" i="5" s="1"/>
  <c r="I127" i="5"/>
  <c r="O127" i="5" s="1"/>
  <c r="I121" i="5"/>
  <c r="O121" i="5" s="1"/>
  <c r="I114" i="5"/>
  <c r="O114" i="5" s="1"/>
  <c r="I106" i="5"/>
  <c r="O106" i="5" s="1"/>
  <c r="I98" i="5"/>
  <c r="O98" i="5" s="1"/>
  <c r="I90" i="5"/>
  <c r="O90" i="5" s="1"/>
  <c r="I83" i="5"/>
  <c r="O83" i="5" s="1"/>
  <c r="I75" i="5"/>
  <c r="O75" i="5" s="1"/>
  <c r="I68" i="5"/>
  <c r="O68" i="5" s="1"/>
  <c r="I60" i="5"/>
  <c r="O60" i="5" s="1"/>
  <c r="I37" i="5"/>
  <c r="O37" i="5" s="1"/>
  <c r="I15" i="5"/>
  <c r="O15" i="5" s="1"/>
  <c r="I105" i="5"/>
  <c r="O105" i="5" s="1"/>
  <c r="I82" i="5"/>
  <c r="O82" i="5" s="1"/>
  <c r="I59" i="5"/>
  <c r="O59" i="5" s="1"/>
  <c r="I36" i="5"/>
  <c r="O36" i="5" s="1"/>
  <c r="I14" i="5"/>
  <c r="O14" i="5" s="1"/>
  <c r="I119" i="5"/>
  <c r="O119" i="5" s="1"/>
  <c r="I96" i="5"/>
  <c r="O96" i="5" s="1"/>
  <c r="I73" i="5"/>
  <c r="O73" i="5" s="1"/>
  <c r="I58" i="5"/>
  <c r="O58" i="5" s="1"/>
  <c r="I35" i="5"/>
  <c r="O35" i="5" s="1"/>
  <c r="I21" i="5"/>
  <c r="O21" i="5" s="1"/>
  <c r="I93" i="4"/>
  <c r="P93" i="4" s="1"/>
  <c r="I77" i="4"/>
  <c r="P77" i="4" s="1"/>
  <c r="I45" i="4"/>
  <c r="P45" i="4" s="1"/>
  <c r="I29" i="4"/>
  <c r="P29" i="4" s="1"/>
  <c r="I76" i="4"/>
  <c r="P76" i="4" s="1"/>
  <c r="I4" i="4"/>
  <c r="P4" i="4" s="1"/>
  <c r="I10" i="4"/>
  <c r="P10" i="4" s="1"/>
  <c r="I136" i="4"/>
  <c r="P136" i="4" s="1"/>
  <c r="I128" i="4"/>
  <c r="I112" i="4"/>
  <c r="P112" i="4" s="1"/>
  <c r="I96" i="4"/>
  <c r="P96" i="4" s="1"/>
  <c r="I88" i="4"/>
  <c r="P88" i="4" s="1"/>
  <c r="I80" i="4"/>
  <c r="P80" i="4" s="1"/>
  <c r="I72" i="4"/>
  <c r="P72" i="4" s="1"/>
  <c r="I64" i="4"/>
  <c r="P64" i="4" s="1"/>
  <c r="I56" i="4"/>
  <c r="P56" i="4" s="1"/>
  <c r="I48" i="4"/>
  <c r="P48" i="4" s="1"/>
  <c r="I40" i="4"/>
  <c r="P40" i="4" s="1"/>
  <c r="I32" i="4"/>
  <c r="P32" i="4" s="1"/>
  <c r="D19" i="2" l="1"/>
  <c r="E19" i="2" s="1"/>
  <c r="D18" i="2"/>
  <c r="E18" i="2" s="1"/>
  <c r="D20" i="2"/>
  <c r="E20" i="2" s="1"/>
  <c r="D16" i="2"/>
  <c r="E16" i="2" s="1"/>
  <c r="D17" i="2"/>
  <c r="E17" i="2" s="1"/>
  <c r="D5" i="2"/>
  <c r="E5" i="2" s="1"/>
  <c r="E6" i="2" s="1"/>
  <c r="E21" i="2" l="1"/>
</calcChain>
</file>

<file path=xl/sharedStrings.xml><?xml version="1.0" encoding="utf-8"?>
<sst xmlns="http://schemas.openxmlformats.org/spreadsheetml/2006/main" count="1956" uniqueCount="401">
  <si>
    <t>Lat</t>
  </si>
  <si>
    <t>Lon</t>
  </si>
  <si>
    <t>ID_1</t>
  </si>
  <si>
    <t>NewPost</t>
  </si>
  <si>
    <t>Comments</t>
  </si>
  <si>
    <t>Streetview</t>
  </si>
  <si>
    <t xml:space="preserve"> </t>
  </si>
  <si>
    <t>Yes</t>
  </si>
  <si>
    <t>SB</t>
  </si>
  <si>
    <t>-</t>
  </si>
  <si>
    <t>https://www.google.com/maps/@38.640323,-77.493129,3a,75y,312.26h,83.37t/data=!3m4!1e1!3m2!1s34nHfT6ETPj-kQU53Eh1Jw!2e0</t>
  </si>
  <si>
    <t>Needed NB as confirmation; install new post</t>
  </si>
  <si>
    <t>NB (12x18)</t>
  </si>
  <si>
    <t>M3-1 (north)</t>
  </si>
  <si>
    <t>https://www.google.com/maps/@38.643899,-77.4432,3a,40.3y,327.59h,86.18t/data=!3m4!1e1!3m2!1seAOq6XP9P39kdQ7f9fHY2Q!2e0</t>
  </si>
  <si>
    <t>No</t>
  </si>
  <si>
    <t>https://www.google.com/maps/@38.680866,-77.359228,3a,39.9y,94.87h,85.45t/data=!3m4!1e1!3m2!1sEwElUnz1owVrakMYHXCTrw!2e0</t>
  </si>
  <si>
    <t>NB</t>
  </si>
  <si>
    <t>M6-1 (left arrow)</t>
  </si>
  <si>
    <t>https://www.google.com/maps/@38.666904,-77.332535,3a,45.5y,226.5h,83.61t/data=!3m4!1e1!3m2!1sQT5Of-bvdEIRZQ058jfYfQ!2e0</t>
  </si>
  <si>
    <t>https://www.google.com/maps/@38.666678,-77.332272,3a,90y,10.03h,78.47t/data=!3m4!1e1!3m2!1sNxPv1Q7CZj_q_0PycL94Aw!2e0</t>
  </si>
  <si>
    <t>Needed NB with right arrow (M6-1); consider mounting on proposed SB signpost</t>
  </si>
  <si>
    <t>M6-1 (right arrow)</t>
  </si>
  <si>
    <t>https://lh6.googleusercontent.com/-imid0PIjc5Q/U9_fyPpkk3I/AAAAAAAAABY/P5bQdgGGnjY/w642-h856-no/20140725_161637.jpg</t>
  </si>
  <si>
    <t>Needed NB with diagonal left arrow (M6-2); consider mounting below street sign; evaluate in field and install new post if necessary</t>
  </si>
  <si>
    <t>M6-2 (diagonal left arrow)</t>
  </si>
  <si>
    <t>https://www.google.com/maps/@38.70313,-77.245139,3a,42.9y,149.84h,83.14t/data=!3m4!1e1!3m2!1spe4D80rfPNJkzgaSdwc1tg!2e0</t>
  </si>
  <si>
    <t>https://www.google.com/maps/@38.702157,-77.243821,3a,65.1y,156.3h,77.24t/data=!3m4!1e1!3m2!1swQezjSDX7UtJQWyzw2LNPg!2e0</t>
  </si>
  <si>
    <t>https://www.google.com/maps/@38.715981,-77.132353,3a,67.6y,153.32h,68.95t/data=!3m4!1e1!3m2!1sbej1xFdMza0qVoCvfpeuvg!2e0!5m1!1e3</t>
  </si>
  <si>
    <t>Needed NB with advanced left arrow (M5-1); install new post; encourages cyclists to move to left turn lanes</t>
  </si>
  <si>
    <t>M5-1 (advanced left arrow)</t>
  </si>
  <si>
    <t>https://www.google.com/maps/@38.65484,-77.318059,3a,75y,144.11h,85.68t/data=!3m4!1e1!3m2!1sp9gEJjCa4rJPK-Fdik_k9w!2e0</t>
  </si>
  <si>
    <t>https://www.google.com/maps/@38.68114,-77.360182,3a,75y,225.17h,76.08t/data=!3m4!1e1!3m2!1s3GgysqoCpihXn0IcisiIGA!2e0</t>
  </si>
  <si>
    <t>Needed SB as confirmation;  install new post if not feasible to mount on street sign</t>
  </si>
  <si>
    <t>https://lh4.googleusercontent.com/-PkKc6GPxWZk/U9_gBBEAhLI/AAAAAAAAAC4/3u-B1bJyUBs/w642-h856-no/sb%2Bunion%2Bconfirm.jpg</t>
  </si>
  <si>
    <t>https://www.google.com/maps/@38.797365,-77.041688,3a,75y,17.17h,79.27t/data=!3m4!1e1!3m2!1s8ZuyIGGyxnRvRqIIq8H5lA!2e0!5m1!1e3</t>
  </si>
  <si>
    <t>https://lh6.googleusercontent.com/-hpAqUXuZjuE/U-jGoEe5C0I/AAAAAAAAAHk/tCIPErYx0TY/w674-h899-no/NB%2Bdecision%2Bpoint.jpg</t>
  </si>
  <si>
    <t>SB (12x18)</t>
  </si>
  <si>
    <t>https://lh6.googleusercontent.com/-05vqKTYwlEE/U-jG72abfdI/AAAAAAAAAJ4/LmSJ3iZXb7U/w1199-h899-no/Sb%2Bat%2Bfork%2Bunder%2Bwoodrow%2Bwilson%2Bbridge.jpg</t>
  </si>
  <si>
    <t>Needed SB with straight arrow with south  (M6-3) towards Old Mill Rd, determine placement after construction; AND remove existing sign (in median)</t>
  </si>
  <si>
    <t>M6-3 (straight arrow)</t>
  </si>
  <si>
    <t>https://www.google.com/maps/@38.716263,-77.132366,3a,41.5y,352.17h,85.3t/data=!3m4!1e1!3m2!1sYEZBis1wt6ErSs9tSVxutg!2e0!5m1!1e3</t>
  </si>
  <si>
    <t>Needed NB with straight arrow (M6-3) towards SR 235; install new post</t>
  </si>
  <si>
    <t>https://www.google.com/maps/@38.717279,-77.132744,3a,47y,170.95h,81.76t/data=!3m4!1e1!3m2!1s_bLw6Fp2nTH55S37WowAVw!2e0!5m1!1e3</t>
  </si>
  <si>
    <t>Needed SB with left arrow (M6-1) from Jeff Todd Way/Mulligan Road to Telegraph Road; location TBD until construction complete</t>
  </si>
  <si>
    <t>No photo</t>
  </si>
  <si>
    <t>Needed NB with right arrow (M6-1) towards Jeff Todd Way/Mulligan Road; exact location TBD until construction is complete</t>
  </si>
  <si>
    <t>https://www.google.com/maps/@38.744193,-77.150221,3a,75.2y,82.24h,77.88t/data=!3m4!1e1!3m2!1sxN2AKF--lu5MrGBRqzY6zg!2e0!5m1!1e3</t>
  </si>
  <si>
    <t>Needed SB with right arrow (M6-1) onto US 1; install new post</t>
  </si>
  <si>
    <t>https://www.google.com/maps/@38.709989,-77.192898,3a,31.8y,218.84h,85.95t/data=!3m4!1e1!3m2!1sKhy-1rC3SWPh2q-Fs9m0nA!2e0</t>
  </si>
  <si>
    <t>Needed NB with left arrow (M6-1) towards Telegraph Road; install new post if mounting on signal poll is not feasible</t>
  </si>
  <si>
    <t>https://www.google.com/maps/@38.709428,-77.192759,3a,75y,92.15h,81.81t/data=!3m4!1e1!3m2!1sfVX86W6SRmz-5oabFmAt7g!2e0</t>
  </si>
  <si>
    <t>https://www.google.com/maps/@38.70777,-77.203052,3a,51.7y,258.86h,87.23t/data=!3m4!1e1!3m2!1sQvLKtK8-rfdBG9Zsf3X-Ug!2e0</t>
  </si>
  <si>
    <t>Needed SB with right arrow (M6-1) onto Lorton Road (in case cyclists miss previous turn). Mount on existing D11-1 bike route signpost</t>
  </si>
  <si>
    <t>https://www.google.com/maps/@38.706099,-77.205036,3a,38y,256.46h,81.03t/data=!3m4!1e1!3m2!1subOl6PAPuDE68oPxp_QF0A!2e0</t>
  </si>
  <si>
    <t>M6-1 (left arrow), R9-5 (use ped signal)</t>
  </si>
  <si>
    <t>https://www.google.com/maps/@38.70588,-77.205725,3a,75y,129.14h,75.36t/data=!3m4!1e1!3m2!1slKs1SMPJYPdoPfH-Ds1vfw!2e0</t>
  </si>
  <si>
    <t>Needed SB with left diagonal arrow (M6-2) towards Lorton Road; install new post</t>
  </si>
  <si>
    <t>M6-2 (left diagonal arrow)</t>
  </si>
  <si>
    <t>https://www.google.com/maps/@38.703899,-77.246222,3a,49.4y,300.93h,83.69t/data=!3m4!1e1!3m2!1sRymSGckNsTDwR9uG2w5Fgg!2e0</t>
  </si>
  <si>
    <t>Needed NB with advanced left diagonal arrow (M5-2) towards Lorton Road; install new post</t>
  </si>
  <si>
    <t>M5-2 (advanced left diagonal arrow)</t>
  </si>
  <si>
    <t>https://www.google.com/maps/@38.703561,-77.245754,3a,75y,155.84h,83t/data=!3m4!1e1!3m2!1s48XYFyYoXEwTdkuyf8kVhA!2e0</t>
  </si>
  <si>
    <t>Needed SB with advance left arrow (M5-1) at approach to Ox Road; install new post </t>
  </si>
  <si>
    <t>https://www.google.com/maps/@38.699866,-77.255704,3a,75y,264.27h,85.57t/data=!3m4!1e1!3m2!1sePUlETwzgzwi8xKNiHbyIA!2e0</t>
  </si>
  <si>
    <t>Needed NB onto Lorton Road with right arrow (M6-1). Replace existing M1-9 with new</t>
  </si>
  <si>
    <t>https://www.google.com/maps/@38.699261,-77.256507,3a,75y,359.39h,79.75t/data=!3m4!1e1!3m2!1sqSXeshV00lPXP8wWpID3UQ!2e0</t>
  </si>
  <si>
    <t>Needed SB with advance right arrow (M5-1) towards pedestrian bridge. Existing USBR 1 signpost, replace with new M1-9 panel</t>
  </si>
  <si>
    <t>M5-1 (advance right arrow)</t>
  </si>
  <si>
    <t>https://www.google.com/maps/@38.687781,-77.257851,3a,47.2y,216.11h,80.02t/data=!3m4!1e1!3m2!1sZbK9bSDHz4GSAguJDItsVA!2e0</t>
  </si>
  <si>
    <t>https://lh5.googleusercontent.com/-Q1ZtKmaahHU/U9_f2ImZcrI/AAAAAAAAABo/GALuAzhbNLQ/w642-h856-no/sb%2Bellicott%2Bright%2Barrow%2B%283%29.jpg</t>
  </si>
  <si>
    <t>M6-2 (right diagonal)</t>
  </si>
  <si>
    <t>https://lh5.googleusercontent.com/-orCCAyssnXk/U9_fs49609I/AAAAAAAAAAw/nUa8pcRUGlE/w642-h856-no/20140725_161354.jpg</t>
  </si>
  <si>
    <t>Needed SB with left arrow (M6-1) to pedestrian bridge; VDOT maintained since VDOT maintains bridge; mount on proposed NB signpost</t>
  </si>
  <si>
    <t>Needed SB with right arrow (M6-1) onto Old Bridge Road; install new post adjacent to Stop sign</t>
  </si>
  <si>
    <t>https://www.google.com/maps/@38.678433,-77.27076,3a,51y,9.71h,85.74t/data=!3m4!1e1!3m2!1sxbxoVTyW1lKIL-oscALs2g!2e0</t>
  </si>
  <si>
    <t>https://www.google.com/maps/@38.678538,-77.27309,3a,75y,92.17h,78.27t/data=!3m4!1e1!3m2!1saAGjbJINF7bwI6ibmL-UZw!2e0</t>
  </si>
  <si>
    <t>Needed NB with left turn (M6-1) onto Tanyard Hill Road; install new post</t>
  </si>
  <si>
    <t>https://www.google.com/maps/@38.678519,-77.271214,3a,75y,136.09h,72t/data=!3m4!1e1!3m2!1s3C-Vcn2wOqZ4sqmq0xi56g!2e0</t>
  </si>
  <si>
    <t>Needed SB with advanced left arrow (M5-1) for upcoming turn on Minnieville Rd; install new post</t>
  </si>
  <si>
    <t>https://www.google.com/maps/@38.678102,-77.274928,3a,36.8y,257.75h,85.18t/data=!3m4!1e1!3m2!1sDakUpS8kp_z0ksQoICtxfw!2e0</t>
  </si>
  <si>
    <t>Needed SB with left arrow (M6-1); install new post if not feasible to mount on signal mast on northeast corner of intersection</t>
  </si>
  <si>
    <t>https://www.google.com/maps/@38.677714,-77.276405,3a,45.2y,289.17h,83.8t/data=!3m4!1e1!3m2!1sNwSxADQxR4QSNzf1651d3Q!2e0</t>
  </si>
  <si>
    <t>Needed SB with right arrow (M6-1) onto Prince William Pkwy; install new post</t>
  </si>
  <si>
    <t>https://www.google.com/maps/@38.652849,-77.316054,3a,41.3y,288.62h,81.66t/data=!3m4!1e1!3m2!1se_uyeJqrnVbN-d0T-uBjLw!2e0</t>
  </si>
  <si>
    <t>https://www.google.com/maps/@38.672422,-77.336321,3a,75y,26.89h,82.84t/data=!3m4!1e1!3m2!1s-VLECCZJ-lBYOLRXP5DYzQ!2e0</t>
  </si>
  <si>
    <t>https://www.google.com/maps/@38.681089,-77.359915,3a,41.2y,52.42h,83.89t/data=!3m4!1e1!3m2!1s_0HzoereczflUrcBPthjxA!2e0</t>
  </si>
  <si>
    <t>Needed NB on SR 234 with right arrow (M6-1) towards Hoadly Rd; install new post if not feasible to mount on signal mast; poor image quality (taken from SR 234 WB)</t>
  </si>
  <si>
    <t>https://www.google.com/maps/@38.658068,-77.440772,3a,48.2y,351.12h,92.68t/data=!3m4!1e1!3m2!1sJUGErkGtNVOJSYQ1oPWyeA!2e0</t>
  </si>
  <si>
    <t>Needed SB on Hoadly Rd. with straight  arrow (M6-3); install new post after SR 234 sign</t>
  </si>
  <si>
    <t>https://www.google.com/maps/@38.658469,-77.440084,3a,72.5y,287.64h,91.62t/data=!3m4!1e1!3m2!1sLU9wCeZ97PCE09UuwtZh8w!2e0</t>
  </si>
  <si>
    <t>https://www.google.com/maps/@38.644428,-77.443308,3a,34.6y,190.55h,86.23t/data=!3m4!1e1!3m2!1sJa3dtOwC8HiUEzmgv3vwQg!2e0</t>
  </si>
  <si>
    <t>Needed NB with left arrow (M6-1) towards shared use path on SR 234; existing wood post</t>
  </si>
  <si>
    <t>https://www.google.com/maps/@38.64379,-77.443361,3a,75y,54.47h,86.36t/data=!3m4!1e1!3m2!1sn0zJNzkxDZXC1oLCdEm9HA!2e0</t>
  </si>
  <si>
    <t>Needed SB with left arrow (M6-1) onto Bristow Road; install new post</t>
  </si>
  <si>
    <t>https://www.google.com/maps/@38.639464,-77.444342,3a,50.3y,208.23h,79.34t/data=!3m4!1e1!3m2!1ssOTAwh8h8TaK-f8KX8Xp7Q!2e0</t>
  </si>
  <si>
    <t>Needed NB with right arrow (M6-1) onto Independent Hill Drive; install new post or mount on existing post if space allows</t>
  </si>
  <si>
    <t>https://www.google.com/maps/@38.638919,-77.444126,3a,75y,339.49h,82.65t/data=!3m4!1e1!3m2!1stmjRa4KnOWS1HQlMfJ2FUQ!2e0</t>
  </si>
  <si>
    <t>Needed SB with right arrow (M6-1) onto Joplin Rd; install new post</t>
  </si>
  <si>
    <t>https://www.google.com/maps/@38.636159,-77.438491,3a,90y,122.64h,82.85t/data=!3m4!1e1!3m2!1sAUJkAva63qoCBx8beRR3LQ!2e0</t>
  </si>
  <si>
    <t>https://www.google.com/maps/@38.635671,-77.438025,3a,75y,39.73h,72.86t/data=!3m4!1e1!3m2!1sacMsb2Gfr42pOq2-2JiTCw!2e0</t>
  </si>
  <si>
    <t>Needed SB with right arrow (M6-1) onto Aden Rd.; install new post</t>
  </si>
  <si>
    <t>https://www.google.com/maps/@38.633495,-77.437114,3a,49y,170.58h,88.51t/data=!3m4!1e1!3m2!1sn8ysIbTn-e3t4voJwzNz7w!2e0</t>
  </si>
  <si>
    <t>Needed NB with left arrow (M6-1) onto Joplin Rd; install new post adjacent to stop sign</t>
  </si>
  <si>
    <t>https://www.google.com/maps/@38.633044,-77.43735,3a,50.1y,80.11h,81.73t/data=!3m4!1e1!3m2!1sisD-yg_tRYeij37oMH0F0w!2e0</t>
  </si>
  <si>
    <t>Needed SB with left turn arrow (M6-1) onto Fleetwood Dr; install new post</t>
  </si>
  <si>
    <t>https://www.google.com/maps/@38.654706,-77.536453,3a,75y,317.11h,89.44t/data=!3m4!1e1!3m2!1sLSFbqcX92SDp-wArguUsUw!2e0</t>
  </si>
  <si>
    <t>Needed NB with right arrow (M6-1) onto Aden Road; install new post</t>
  </si>
  <si>
    <t>TBD</t>
  </si>
  <si>
    <t>https://www.google.com/maps/@38.8744203,-77.0453818,3a,75y,343.77h,81.17t/data=!3m4!1e1!3m2!1s77V-NVY95TdQbi5OrzesVw!2e0?hl=en</t>
  </si>
  <si>
    <t>M6-2 (right diagonal arrow)</t>
  </si>
  <si>
    <t>https://www.google.com/maps/@38.823876,-77.043352,3a,35.9y,43.12h,83.63t/data=!3m4!1e1!3m2!1s2sokbEiPAsAjiK_RrG_XNg!2e0?hl=en</t>
  </si>
  <si>
    <t>Needed SB as confirmation; mount on existing mount vernon trail signpost</t>
  </si>
  <si>
    <t>https://www.google.com/maps/@38.814595,-77.039345,3a,75y,204.6h,83.88t/data=!3m4!1e1!3m2!1sMMyIry786A6zHY4D3pdLIQ!2e0?hl=en</t>
  </si>
  <si>
    <t>Needed SB with left arrow (M6-1) at transition to Pendleton Street; install new post at approach</t>
  </si>
  <si>
    <t>https://lh6.googleusercontent.com/qfzn080xoghfeHSSCg63cfgSCMaBspfhoZKFz15_ZDc=w674-h899-no</t>
  </si>
  <si>
    <t>M5-1 (advanced right arrow), D3-1 "Tunnel"</t>
  </si>
  <si>
    <t>https://www.google.com/maps/@38.799578,-77.044707,3a,75y,33.95h,78.42t/data=!3m4!1e1!3m2!1skRu2rGlOQ4aCahCaherG4Q!2e0</t>
  </si>
  <si>
    <t>Needed NB with right arrow (M6-1) to Union Street; likely need a new post due to height restrictions</t>
  </si>
  <si>
    <t>https://lh5.googleusercontent.com/-GMU0eBwVyP8/U-jGoBEhubI/AAAAAAAAAHg/-Om39PicfaU/w1199-h899-no/NB%2Bfrom%2BJones%2BPoint%2BPark.jpg</t>
  </si>
  <si>
    <t>M6-3 (straight arrow), M6-1 (left arrow)</t>
  </si>
  <si>
    <t>https://lh3.googleusercontent.com/-xtN_PbNtTpE/U-jGgrqIizI/AAAAAAAAAGs/gnuKKiPLSk0/w674-h899-no/20140808_142043.jpg</t>
  </si>
  <si>
    <t>https://www.google.com/maps/@38.7928533,-77.0497396,3a,37.4y,50.44h,86.58t/data=!3m4!1e1!3m2!1sU5JDLhCgUYG2gBz47wNGAQ!2e0</t>
  </si>
  <si>
    <t>Recommended wayfinding with D1-2b for USBR 1 and ECG; install new post</t>
  </si>
  <si>
    <t>D1-2b (USBR 1 straight arrow, ECG right arrow)</t>
  </si>
  <si>
    <t>https://www.google.com/maps/@38.66808,-77.405543,3a,75y,70.16h,73.02t/data=!3m4!1e1!3m2!1sNUODdsnDVGCA42aU8AFhZA!2e0</t>
  </si>
  <si>
    <t>D1-2b (USBR 1 straight arrow, ECG left arrow)</t>
  </si>
  <si>
    <t>https://www.google.com/maps/@38.669795,-77.400971,3a,75y,260.09h,87.72t/data=!3m4!1e1!3m2!1swFLwm7XICBPCwiCn95JVoA!2e0</t>
  </si>
  <si>
    <t>https://www.google.com/maps/@38.714758,-77.04703,3a,17.6y,7.22h,84.17t/data=!3m4!1e1!3m2!1sZw3Z21pCTpcP4_Oh8krK8g!2e0!5m1!1e3</t>
  </si>
  <si>
    <t>https://www.google.com/maps/@38.711582,-77.087861,3a,75y,174.03h,79.42t/data=!3m4!1e1!3m2!1s_FKRPzAA6ctdaRdCfKIsmw!2e0!5m1!1e3</t>
  </si>
  <si>
    <t>M6-1 (right arrow), R9-5 (use ped signal)</t>
  </si>
  <si>
    <t>https://www.google.com/maps/@38.673,-77.33636,3a,53.6y,67.32h,86.36t/data=!3m4!1e1!3m2!1s69Prb5TU8PoqpDU1L9vJLw!2e0</t>
  </si>
  <si>
    <t>https://www.google.com/maps/@38.799714,-77.041239,3a,75y,27.59h,79.37t/data=!3m4!1e1!3m2!1sycuSb4WK1BUPESZYGw_iPA!2e0</t>
  </si>
  <si>
    <t>https://lh4.googleusercontent.com/-Hkp7ksNiQ3E/U-jG25TnMjI/AAAAAAAAAJY/9qBnyCo0L4s/w1199-h899-no/SB%2Bbypass%2Bwilkes%2Bstreet%2B2.jpg</t>
  </si>
  <si>
    <t>Needed SB in tunnel with left pavement arrow; show shield on pavement</t>
  </si>
  <si>
    <t>Left Pavement Arrow</t>
  </si>
  <si>
    <t>https://lh6.googleusercontent.com/-33pYQX60ibI/U-jG90twEcI/AAAAAAAAAKM/Pc7B-BhNK1w/w674-h899-no/Sb%2Bbypass%2Btunnel%2Bexit.jpg</t>
  </si>
  <si>
    <t>https://www.google.com/maps/@38.792454,-77.04991,3a,75y,141.48h,81.36t/data=!3m4!1e1!3m2!1snc5lja4HMn5Uog-jkjTEMQ!2e0</t>
  </si>
  <si>
    <t>M6-3 (straight)</t>
  </si>
  <si>
    <t>https://www.google.com/maps/@38.711219,-77.085549,3a,68.9y,151.44h,86.68t/data=!3m4!1e1!3m2!1s5h58VcH-0vLq63OwYvHtGw!2e0!5m1!1e3</t>
  </si>
  <si>
    <t>M3-3 (south)</t>
  </si>
  <si>
    <t>https://www.google.com/maps/@38.712684,-77.089599,3a,51y,324.86h,75.89t/data=!3m4!1e1!3m2!1sbj4fP4jMhn0ZAShI-BgKSw!2e0!5m1!1e3</t>
  </si>
  <si>
    <t>https://www.google.com/maps/@38.744193,-77.150221,3a,75.2y,272.81h,76.89t/data=!3m4!1e1!3m2!1sxN2AKF--lu5MrGBRqzY6zg!2e0!5m1!1e3</t>
  </si>
  <si>
    <t>https://www.google.com/maps/@38.709653,-77.193549,3a,75y,322.6h,81.86t/data=!3m4!1e1!3m2!1smTe5n_vRt0TCF5rgbdRipg!2e0</t>
  </si>
  <si>
    <t>Needed SB with right arrow (M6-1); install new post; no photo available from SB perspective</t>
  </si>
  <si>
    <t>https://www.google.com/maps/@38.706267,-77.206916,3a,15y,60.67h,86.85t/data=!3m4!1e1!3m2!1sniU23dZxU8difq4uun6hFw!2e0</t>
  </si>
  <si>
    <t>Needed SB with advanced left arrow (M5-2); install new post</t>
  </si>
  <si>
    <t>M5-2 (advance left arrow)</t>
  </si>
  <si>
    <t>https://www.google.com/maps/@38.703412,-77.245542,3a,75y,310.01h,75.13t/data=!3m4!1e1!3m2!1s8syu_qCHmf8jd3pTSTpoPQ!2e0</t>
  </si>
  <si>
    <t>https://www.google.com/maps/@38.67869,-77.271199,3a,75y,330.81h,80.52t/data=!3m4!1e1!3m2!1sEWPS3I1snNZNWVUkUXvvdA!2e0</t>
  </si>
  <si>
    <t>https://www.google.com/maps/@38.676643,-77.277156,3a,51.3y,217.95h,84.26t/data=!3m4!1e1!3m2!1sLPEs60opmU_q1BX06LhWkw!2e0</t>
  </si>
  <si>
    <t>https://www.google.com/maps/@38.653161,-77.316677,3a,39.4y,15.6h,83.15t/data=!3m4!1e1!3m2!1s5Qgh46X1qIwKOK5v3D8FTQ!2e0</t>
  </si>
  <si>
    <t>https://www.google.com/maps/@38.673315,-77.337425,3a,45.1y,322.53h,80.8t/data=!3m4!1e1!3m2!1sYkSJE-nG0mobgec8SELSzQ!2e0</t>
  </si>
  <si>
    <t>https://www.google.com/maps/@38.841383,-77.048104,3a,15y,13.74h,84.69t/data=!3m4!1e1!3m2!1sVlOWZ4gWEJTLw-S7WsMpZA!2e0?hl=en</t>
  </si>
  <si>
    <t>M6-1 (straight arrow)</t>
  </si>
  <si>
    <t>https://www.google.com/maps/@38.841383,-77.048104,3a,36.8y,36.35h,81.1t/data=!3m4!1e1!3m2!1sVlOWZ4gWEJTLw-S7WsMpZA!2e0?hl=en</t>
  </si>
  <si>
    <t>https://lh3.googleusercontent.com/-AenpPZFjFvU/VBss4lHsq0I/AAAAAAAAAO4/Desz6qu0vbY/w644-h859-no/20140808_141804.jpg</t>
  </si>
  <si>
    <t>https://www.google.com/maps/@38.749102,-77.049089,3a,29.4y,332.01h,85.11t/data=!3m4!1e1!3m2!1sgX6W8EYYMtcG4R-Blr-bpQ!2e0!5m1!1e3</t>
  </si>
  <si>
    <t>M6-2 (left arrow)</t>
  </si>
  <si>
    <t>Needed NB as confirmation; mount below existing bike route sign on same post</t>
  </si>
  <si>
    <t>https://www.google.com/maps/@38.747419,-77.048427,3a,48.9y,11.79h,79.11t/data=!3m4!1e1!3m2!1sLqLC1OC2ztO20J3LOBHkDw!2e0!5m1!1e3</t>
  </si>
  <si>
    <t>https://www.google.com/maps/@38.746949,-77.048519,3a,43.9y,186.28h,86.14t/data=!3m4!1e1!3m2!1s_dVQr6NXoXEr8ek0s0ntrA!2e0!5m1!1e3</t>
  </si>
  <si>
    <t>D1-1 (USBR 1 NB)</t>
  </si>
  <si>
    <t>https://www.google.com/maps/@38.746741,-77.048616,3a,48.9y,52.92h,78.46t/data=!3m4!1e1!3m2!1sIIxfzdv5RESLNwwap1ZcsA!2e0!5m1!1e3</t>
  </si>
  <si>
    <t>https://www.google.com/maps/@38.746652,-77.049245,3a,62y,102.85h,76.41t/data=!3m4!1e1!3m2!1s9SX4V_7YPkGQ_yqQ33SlAQ!2e0!5m1!1e3</t>
  </si>
  <si>
    <t>M5-2 (advance left diagonal arrow)</t>
  </si>
  <si>
    <t>https://www.google.com/maps/@38.824705,-77.043416,3a,45.5y,145.12h,85.73t/data=!3m4!1e1!3m2!1sg6FeU6UaCexRaVxlbQQCUA!2e0?hl=en</t>
  </si>
  <si>
    <t>https://www.google.com/maps/@38.710964,-77.085656,3a,50y,62.96h,84.05t/data=!3m4!1e1!3m2!1s5sC7C9HOrO_hiYQcfbSb_Q!2e0!5m1!1e3</t>
  </si>
  <si>
    <t>https://www.google.com/maps/@38.709753,-77.192721,3a,46.9y,30.63h,74.83t/data=!3m4!1e1!3m2!1s8QKUD7b7kX0MMUk7ljO-9g!2e0</t>
  </si>
  <si>
    <t>https://www.google.com/maps/@38.703994,-77.247093,3a,74.3y,292.37h,83.24t/data=!3m4!1e1!3m2!1sQawNAE1a0NFFKNiVBllJOw!2e0</t>
  </si>
  <si>
    <t>https://www.google.com/maps/@38.699228,-77.25669,3a,75y,189.33h,77.24t/data=!3m4!1e1!3m2!1s7CXAhoRNPB-2q0S1EtDDEw!2e0</t>
  </si>
  <si>
    <t>https://www.google.com/maps/@38.699827,-77.255813,3a,41.7y,81.51h,75.44t/data=!3m4!1e1!3m2!1skXJh2Q6wsGKWs4AQXRgYXQ!2e0</t>
  </si>
  <si>
    <t>Needed NB with advance right arrow (M5-1); recommend installing new post</t>
  </si>
  <si>
    <t>https://www.google.com/maps/@38.676461,-77.277022,3a,65.6y,45.3h,85.03t/data=!3m4!1e1!3m2!1sVC4ekbNAu-LHsCmo0vF7qg!2e0</t>
  </si>
  <si>
    <t>https://www.google.com/maps/@38.677577,-77.276256,3a,72y,125.39h,88.56t/data=!3m4!1e1!3m2!1srI-uJRENx5O17QokSi3UBA!2e0</t>
  </si>
  <si>
    <t>https://www.google.com/maps/@38.65204,-77.316566,3a,75y,198.8h,80.2t/data=!3m4!1e1!3m2!1s3BVKVFs1IJZZN09t8tHJGQ!2e0</t>
  </si>
  <si>
    <t>Needed NB with straight arrow (M6-3); install new post if not feasible to mount on vertical segment of signal mast </t>
  </si>
  <si>
    <t>https://www.google.com/maps/@38.658595,-77.440691,3a,39.7y,136.74h,90t/data=!3m4!1e1!3m2!1sZymV3NeJe9HHWPXm1cETZg!2e0</t>
  </si>
  <si>
    <t>https://www.google.com/maps/@38.658311,-77.439913,3a,81.7y,125.94h,74.03t/data=!3m4!1e1!3m2!1sab7pv5-kujxtH_Uqie8ThA!2e0</t>
  </si>
  <si>
    <t>Needed SB with "south" (M3-3) as confirmation; mount on existing post if available; if not, install new post</t>
  </si>
  <si>
    <t>https://www.google.com/maps/@38.658781,-77.440769,3a,15y,213.62h,86.27t/data=!3m4!1e1!3m2!1sUdimFib_y1SK8pWYvS2j6g!2e0</t>
  </si>
  <si>
    <t>https://www.google.com/maps/@38.63276,-77.438162,3a,75y,232.55h,75.43t/data=!3m4!1e1!3m2!1sdEocE9Q7CMRlqLSWEfFeUw!2e0</t>
  </si>
  <si>
    <t>https://www.google.com/maps/@38.654647,-77.536365,3a,75y,146.12h,60.98t/data=!3m4!1e1!3m2!1sWqB5kE9S0pWDLiDZp31ajQ!2e0</t>
  </si>
  <si>
    <t>https://www.google.com/maps/@38.654948,-77.536811,3a,45.6y,214.66h,74.88t/data=!3m4!1e1!3m2!1sCzV4Lzb9aHOK-9LK7DHA9w!2e0</t>
  </si>
  <si>
    <t>Needed NB as confirmation; install new post if not permitted to mount on back of existing post</t>
  </si>
  <si>
    <t>https://www.google.com/maps/@38.814592,-77.039288,3a,39.4y,18.2h,85t/data=!3m4!1e1!3m2!1sqnulCCu8uZIZFraYbsLDDw!2e0?hl=en</t>
  </si>
  <si>
    <t>https://www.google.com/maps/@38.809999,-77.03987,3a,46.9y,310.24h,87.42t/data=!3m4!1e1!3m2!1sc3XTMa3gBAzFkyMgZ8vUYQ!2e0?hl=en</t>
  </si>
  <si>
    <t>https://www.google.com/maps/@38.672317,-77.336298,3a,49.7y,130.05h,87.42t/data=!3m4!1e1!3m2!1s3_sqnicEPxFC5drN0pguAg!2e0</t>
  </si>
  <si>
    <t>Needed NB with left arrow (M6-1); install new post </t>
  </si>
  <si>
    <t>https://www.google.com/maps/@38.653368,-77.316754,3a,19.5y,195.89h,87.41t/data=!3m4!1e1!3m2!1syUejUCVGnXjlC-0sokpMiw!2e0</t>
  </si>
  <si>
    <t>https://www.google.com/maps/@38.706606,-77.204503,3a,44.7y,25.36h,86.71t/data=!3m4!1e1!3m2!1sT3Tw3Rxakboweynd9YnRdA!2e0</t>
  </si>
  <si>
    <t>https://www.google.com/maps/@38.68602,-77.257996,3a,45.3y,320.46h,92.32t/data=!3m4!1e1!3m2!1sJn7vMN9Ycs_Awz3x2qOhfw!2e0</t>
  </si>
  <si>
    <t>https://www.google.com/maps/@38.693521,-77.256299,3a,51y,338.09h,87.55t/data=!3m4!1e1!3m2!1ssVlWEZx3U3HjKklJHC7dPA!2e0</t>
  </si>
  <si>
    <t>https://www.google.com/maps/@38.809723,-77.039077,3a,45.8y,218.99h,86.44t/data=!3m4!1e1!3m2!1sJzx-qQlEnlEw3bFRliMF9Q!2e0?hl=en</t>
  </si>
  <si>
    <t>Needed SB with left arrow (M6-1) for by-pass (M4-2); mount on existing sign if possible, above Alexandria bike route signs. Likely not needed if pavement markings are placed in tunnel.</t>
  </si>
  <si>
    <t>https://www.google.com/maps/@38.800032,-77.044611,3a,75y,275.93h,66.54t/data=!3m4!1e1!3m2!1sIYWLyQsNMHXdx43eL1oglg!2e0</t>
  </si>
  <si>
    <t>D1-1 (USBR 1 SB)</t>
  </si>
  <si>
    <t>https://www.google.com/maps/@38.746685,-77.049016,3a,75y,276.58h,69.31t/data=!3m4!1e1!3m2!1sSPvpPYECKFrqLlieP3rTAA!2e0!5m1!1e3</t>
  </si>
  <si>
    <t>https://www.google.com/maps/@38.718104,-77.133251,3a,75y,3.29h,69.84t/data=!3m4!1e1!3m2!1sKaBzv7IdHMnXCpm7UFfmGQ!2e0!5m1!1e3</t>
  </si>
  <si>
    <t>https://www.google.com/maps/@38.706267,-77.206916,3a,34.3y,287.83h,86.92t/data=!3m4!1e1!3m2!1sniU23dZxU8difq4uun6hFw!2e0</t>
  </si>
  <si>
    <t>Needed SB with left arrow (M6-1); replace existing M1-9</t>
  </si>
  <si>
    <t>https://www.google.com/maps/@38.699705,-77.256183,3a,38.6y,266.93h,86.22t/data=!3m4!1e1!3m2!1sDNZ5X_O-E5yDus9tnjXaqw!2e0</t>
  </si>
  <si>
    <t>https://www.google.com/maps/@38.68668,-77.257991,3a,37.8y,220.64h,82.36t/data=!3m4!1e1!3m2!1skYTY7_Vlg7IpdHMxED0gLg!2e0</t>
  </si>
  <si>
    <t>Needed SB with left arrow (M6-1) onto Commerce Street; install new post and determine more suitable location in field</t>
  </si>
  <si>
    <t>https://lh4.googleusercontent.com/-xTktztxHlyY/U9_f5LWTjpI/AAAAAAAAACE/of4sRGpTOEE/w644-h859-no/SB%2Bcommerce%2Bleft%2Barrow.jpg</t>
  </si>
  <si>
    <t>Needed SB with right arrow (M6-1) onto Union Street; replace existing USBR 1 panel with new green-white M1-9</t>
  </si>
  <si>
    <t>https://lh5.googleusercontent.com/-Tv6ctAnRT5s/U9_f7idKhWI/AAAAAAAAACY/Copmb9P5NS0/w644-h859-no/SB%2BUnion%2Bright%2Barrow.jpg</t>
  </si>
  <si>
    <t>Needed NB with right arrow (M6-1) onto Commerce Street; may need to install new post since mounting on stop sign is not recommended</t>
  </si>
  <si>
    <t>https://lh3.googleusercontent.com/-VesbtNwjJmc/U9_f-1viarI/AAAAAAAAACo/lrh6KIEbFos/w642-h856-no/Nb%2Bcomnerce%2Bright%2Barrow.jpg</t>
  </si>
  <si>
    <t>Needed NB with left arrow (M6-1) onto Washington Street; install new post</t>
  </si>
  <si>
    <t>https://lh6.googleusercontent.com/-MXOswRHyn-4/U9_gCDEL99I/AAAAAAAAADA/hsmvzSDdzvI/w644-h859-no/20140725_163018.jpg</t>
  </si>
  <si>
    <t>Needed NB with left arrow (M6-1) onto Mill Street; install on street sign if space permits or consider pavement marking with road shield</t>
  </si>
  <si>
    <t>https://lh6.googleusercontent.com/-u-yNSSdhq8w/U9_gKm3Em1I/AAAAAAAAADw/zw4r13nJeF0/w642-h856-no/NB%2BMill%2Bleft%2Barrow.jpg</t>
  </si>
  <si>
    <t>Needed SB as advanced right turn (M5-1); install new post</t>
  </si>
  <si>
    <t>M5-1 (advanced right turn)</t>
  </si>
  <si>
    <t>https://www.google.com/maps/@38.653175,-77.314454,3a,46.9y,264.93h,82.03t/data=!3m4!1e1!3m2!1syXMISJYvcuXdFCrDEK7m_g!2e0</t>
  </si>
  <si>
    <t>Needed NB with right arrow (M6-1), notifying cyclists to cross (R9-5); install new post if not feasible to mount on signal mast above pedestrian signal</t>
  </si>
  <si>
    <t>https://www.google.com/maps/@38.666989,-77.33263,3a,75y,135.1h,87.09t/data=!3m4!1e1!3m2!1sRuje5l6taDsxJUMOL8bxeA!2e0</t>
  </si>
  <si>
    <t>M6-1 (left arrow), R9-3cP (ride with traffic)</t>
  </si>
  <si>
    <t>https://www.google.com/maps/@38.681347,-77.359986,3a,59y,318.01h,84.37t/data=!3m4!1e1!3m2!1s-Y5lR5pccL4sBmfi5GJkkQ!2e0</t>
  </si>
  <si>
    <t>Needed NB with left arrow (M6-1) to direct cyclists across PW Parkway to shared use path; install new post if not feasible to mount on existing ped signal</t>
  </si>
  <si>
    <t>https://www.google.com/maps/@38.680834,-77.359956,3a,87.2y,75.59h,80.27t/data=!3m4!1e1!3m2!1sS55kPNvJsAJ3Gwv9BDHzbw!2e0</t>
  </si>
  <si>
    <t>https://www.google.com/maps/@38.679739,-77.361476,3a,49.4y,69.05h,80.24t/data=!3m4!1e1!3m2!1stWKAnmFTDATXp5GyJbiCLw!2e0</t>
  </si>
  <si>
    <t>https://www.google.com/maps/@38.65867,-77.440809,3a,50y,283.76h,84.73t/data=!3m4!1e1!3m2!1sx_iG0VGqV1EhIZZFrXUd3g!2e0</t>
  </si>
  <si>
    <t>https://www.google.com/maps/@38.640323,-77.493129,3a,75y,132.77h,82.42t/data=!3m4!1e1!3m2!1s34nHfT6ETPj-kQU53Eh1Jw!2e0</t>
  </si>
  <si>
    <t>https://www.google.com/maps/@38.693576,-77.256118,3a,66.8y,52.21h,88.27t/data=!3m4!1e1!3m2!1sXUEV2iXQm7DOgwn1X2bxwg!2e0</t>
  </si>
  <si>
    <t>Needed SB for Main Route with straight arrow (M6-3) and for Bypass with right arrow (M6-1); install new post</t>
  </si>
  <si>
    <t>M6-3 (straight arrow), M6-1 (right arrow)</t>
  </si>
  <si>
    <t>https://www.google.com/maps/@38.800001,-77.041168,3a,75y,218.59h,68.45t/data=!3m4!1e1!3m2!1s271MsThTul0Y2UD3Ya0I8Q!2e0</t>
  </si>
  <si>
    <t>Needed NB with left arrow (M6-1) to identify Main Route for those traveling from Bypass; mount on back of existing sign</t>
  </si>
  <si>
    <t>https://lh3.googleusercontent.com/-kmEm0ouE_1M/U-jGlt4B5MI/AAAAAAAAAHM/zb4UXi2F2is/w1199-h899-no/NB%2Bapproach%2Bto%2BUnion.jpg</t>
  </si>
  <si>
    <t>Needed SB for Bypass (M4-2) with south sign (M3-3); install new post if mounting on utility poll is not permitted</t>
  </si>
  <si>
    <t>https://www.google.com/maps/@38.799332,-77.044759,3a,50.9y,201.26h,80.76t/data=!3m4!1e1!3m2!1sH03JnfGfx073c4gXz-IU9g!2e0</t>
  </si>
  <si>
    <t>https://lh5.googleusercontent.com/-mt1YpwDl--Q/U-jG2t9aqpI/AAAAAAAAAJU/XE66Jv-Mbg8/w674-h899-no/SB%2Bapproach%2Bto%2BJones%2BPoint%2BPark.jpg</t>
  </si>
  <si>
    <t>M6-1 (right arrow), M3-3 (south)</t>
  </si>
  <si>
    <t>https://lh4.googleusercontent.com/-ar9-u3_pDPE/U-jGuBmaOkI/AAAAAAAAAIg/h9hrSbS6YRQ/w1199-h899-no/Nb%2Bbypass%2Bat%2Bjones%2Bpoint%2Bapproach.jpg</t>
  </si>
  <si>
    <t>Needed SB with left arrow (M6-1); mount to ped. walk sign; mount high on poll; new post may not be feasible at this location</t>
  </si>
  <si>
    <t>https://www.google.com/maps/@38.714852,-77.046924,3a,25.8y,357.04h,83.04t/data=!3m4!1e1!3m2!1siT4ZPYaogVMThpUEW1NMKg!2e0!5m1!1e3</t>
  </si>
  <si>
    <t>https://www.google.com/maps/@38.711487,-77.087534,3a,50y,281.34h,81.97t/data=!3m4!1e1!3m2!1sLVMBgrSFhuj-wnCs7VZvHA!2e0!5m1!1e3</t>
  </si>
  <si>
    <t>Needed NB as confirmation with "north" (M3-1); install new post</t>
  </si>
  <si>
    <t>Needed NB with "north" (M3-1) as confirmation; install new post</t>
  </si>
  <si>
    <t>Needed NB with "north" (M3-1) as confirmation; recommend installing new post</t>
  </si>
  <si>
    <t>Needed NB as confirmation with "north" sign (M3-1); install new post</t>
  </si>
  <si>
    <t>Needed NB as confirmation with "north" sign (M3-1); location TBD until construction is complete</t>
  </si>
  <si>
    <t>Needed SB with "south" (M3-3) as confirmation; install new post</t>
  </si>
  <si>
    <t>Needed SB with "south" (M3-3) as confirmation; new post</t>
  </si>
  <si>
    <t>Needed SB as confirmation with "south" sign (M3-3)</t>
  </si>
  <si>
    <t>Needed SB with "south" (M3-3) as confirmation; replace existing USBR 1 M1-9</t>
  </si>
  <si>
    <t>Needed SB as confirmation with "south" (M3-3); install new post after pedestrian crossing sign</t>
  </si>
  <si>
    <t>Needed SB for confirmation with "south" (M3-3) panel; install new post</t>
  </si>
  <si>
    <t>Needed SB as confirmation with "south" sign (M3-3); install new post</t>
  </si>
  <si>
    <t>Needed SB as confirmation; replace existing USBR 1 sign with new M1-9 and include "south" (M3-3)</t>
  </si>
  <si>
    <t>Needed SB with right arrow (M6-1) and "south" (M3-3) for those coming from bypass; install new post in rock field </t>
  </si>
  <si>
    <t>Needed NB with right arrow (M6-1) and "Use Ped Signal" sign (R9-5) towards Prince William Pkwy. shared use path; install new post</t>
  </si>
  <si>
    <t>Needed SB with left arrow (M6-1) and "ride with traffic" sign (R9-3cP); remove existing bike route sign and replace with USBR 1 panels</t>
  </si>
  <si>
    <t>Needed SB with left arrow (M6-1); install new post if not feasible to mount on signal mast above "one way" sign</t>
  </si>
  <si>
    <t>Needed SB with "south" (M3-3) as confirmation; install new post if not feasible to mount under "adopt a highway" sign</t>
  </si>
  <si>
    <t>Needed NB with right arrow (M6-1) and "cyclists use ped signal" sign (R9-5); mount on signal mast</t>
  </si>
  <si>
    <t>Needed SB as confirmation with "south" sign (M3-3); install new post where "end of road work" sign was (see photo)</t>
  </si>
  <si>
    <t>Needed NB with left arrow (M6-1) to direct cyclists onto US 1 shared use path; incorporate "use ped signal" sign (R9-5); install new post</t>
  </si>
  <si>
    <t>Needed NB as confirmation with "north" (M3-1); mount below "Adopt a Highway" sign if space permits; otherwise install new post</t>
  </si>
  <si>
    <t>Needed NB with text "USBR 1 NB" (D1-1)</t>
  </si>
  <si>
    <t>Needed NB for Main Route with straight arrow (M6-3) and NB for bypass (M4-2) with a left arrow (M6-1); mount on light poll or "Path Narrows" post</t>
  </si>
  <si>
    <t>Needed NB for bypass (M4-2) with advanced right arrow (M5-1) and custom "tunnel" sign (D3-1); may need to install new post</t>
  </si>
  <si>
    <t>Needed SB with "south" (M3-3) as confirmation; install new post if not feasible to mount below "adopt a highway"; evaluate height restrictions in field</t>
  </si>
  <si>
    <t>SB (M4-2 "bypass")</t>
  </si>
  <si>
    <t>Foundation:  $250 each</t>
  </si>
  <si>
    <t>Unit cost</t>
  </si>
  <si>
    <t>1 Post</t>
  </si>
  <si>
    <t>1 Foundation</t>
  </si>
  <si>
    <t>Unit</t>
  </si>
  <si>
    <t>Aux. Signs</t>
  </si>
  <si>
    <t>Arrows</t>
  </si>
  <si>
    <t>R9-5</t>
  </si>
  <si>
    <t>R9-3cp</t>
  </si>
  <si>
    <t>North/South</t>
  </si>
  <si>
    <t>Left/right etc.</t>
  </si>
  <si>
    <t>Use Ped Signal</t>
  </si>
  <si>
    <t>Ride with traffic</t>
  </si>
  <si>
    <t>M1-9 roadway</t>
  </si>
  <si>
    <t>M1-9 Shared Use Path</t>
  </si>
  <si>
    <t>Adjustment Factor for Sq. Inches to Sq. Feet</t>
  </si>
  <si>
    <t>NB (M4-2 "bypass)</t>
  </si>
  <si>
    <t>NB (M4-2 "bypass")</t>
  </si>
  <si>
    <t>d1-2b</t>
  </si>
  <si>
    <t>D1-1</t>
  </si>
  <si>
    <t>Destination (1 line)</t>
  </si>
  <si>
    <t>Custom (per line)</t>
  </si>
  <si>
    <t>Other Signs SF</t>
  </si>
  <si>
    <t>Total Sign SF</t>
  </si>
  <si>
    <t>TOTAL</t>
  </si>
  <si>
    <t>Sign Panel:  $25 per sq ft</t>
  </si>
  <si>
    <t>1 Square Foot</t>
  </si>
  <si>
    <t>Total</t>
  </si>
  <si>
    <t>Contingency</t>
  </si>
  <si>
    <t>M3-1 (north), M6-1 (left arrow)</t>
  </si>
  <si>
    <t>M3-3 (south), M6-1 (right arrow)</t>
  </si>
  <si>
    <t>M3-1 (north), M5-1 (advanced right arrow)</t>
  </si>
  <si>
    <t>M3-1 (north), M6-1 (right arrow)</t>
  </si>
  <si>
    <t>M3-3 (south), M6-1 (left arrow)</t>
  </si>
  <si>
    <t>M3-1 (north), M5-1 (advanced left arrow)</t>
  </si>
  <si>
    <t>M3-1 (north), M5-2 (advanced right diagonal)</t>
  </si>
  <si>
    <t>M3-1 (north), M6-2 (right diagonal)</t>
  </si>
  <si>
    <t>M1-9 Total Panels</t>
  </si>
  <si>
    <t>USBR1 Bypass Sign</t>
  </si>
  <si>
    <t>USBR1 Bypass Sign Total #</t>
  </si>
  <si>
    <t>TotalOther #</t>
  </si>
  <si>
    <t>Needed NB as confirmation; install north panel (M3-1); install new post</t>
  </si>
  <si>
    <t>Needed SB as confirmation; install south panel (M3-3); install new post</t>
  </si>
  <si>
    <t>Needed NB with left arrow (M6-1) onto Bristow Rd.; install north panel (M3-1); install new sign post</t>
  </si>
  <si>
    <t>Needed SB with right arrow (M6-1) onto Independent Hill Dr; install south panel (M3-3); poor image quality (taken from SR 234 WB)</t>
  </si>
  <si>
    <t>Needed NB with advanced right (M5-1); install north panel (M3-1); install new post after light poll</t>
  </si>
  <si>
    <t>Needed NB with right arrow (M6-1) onto Prince William Pkwy. shared use path; install north panel (M3-1); install new post if not feasible to mount on ped signal</t>
  </si>
  <si>
    <t>Needed SB as confirmation; install south panel (M3-3); install new post in gravel field</t>
  </si>
  <si>
    <t>Needed NB as confirmation; install north panel (M3-1); mount on back of fluorescent bike route sign</t>
  </si>
  <si>
    <t>Needed NB as confirmation; install north panel (M3-1); consider mounting on back of proposed SB sign</t>
  </si>
  <si>
    <t>Needed SB with left arrow (M6-1); install south panel (M3-3); consider mounting on same post as proposed NB confirmation sign</t>
  </si>
  <si>
    <t>Needed NB with left arrow (M6-1); install north panel (M3-1); install new post if not feasible to mount below pedestrian signal</t>
  </si>
  <si>
    <t>Recommended SB as confirmation and as transition to shared use path; install south panel (M3-3); install new post</t>
  </si>
  <si>
    <t>Needed NB on Old Bridge Rd. with advanced left arrow (M5-1) onto Tanyard Hill Rd. (satisfies stakeholder comment); install north panel (M3-1); install new post</t>
  </si>
  <si>
    <t>Needed NB with advanced right diagonal (M5-2) towards Union St.; install north panel (M3-1)</t>
  </si>
  <si>
    <t>Needed SB with right arrow (M6-1) on Mill Street at Ellicott; install south panel (M3-3);install new post</t>
  </si>
  <si>
    <t>Needed NB with right diagonal (M6-2) towards pedestrian bridge; install install north panel (M3-1); install new post; evaluate most suitable location when in the field</t>
  </si>
  <si>
    <t>Needed NB with left arrow; replace existing M1-9 if present; if not, consider locating on another post or install new post; install north panel (M3-1)</t>
  </si>
  <si>
    <t>Needed SB with right arrow (M6-1) to direct cyclists towards pedestrian bridge; consider installing new post next to smaller stop sign; install south panel (M3-3)</t>
  </si>
  <si>
    <t>Needed NB with left arrow (M6-1); install north panel (M3-1); mount on back of existing sign post or install new post </t>
  </si>
  <si>
    <t>Needed SB with right arrow (M6-1) towards Lorton Road (behind Walgreens); mount below green and white bike sign if sufficient clearance; otherwise -install new post; install south panel (M3-3)</t>
  </si>
  <si>
    <t>Needed SB as confirmation; place on back of existing post (NB says "400"); poor photo; install south panel (M3-3)</t>
  </si>
  <si>
    <t>Needed NB as confirmation; install new post and mount on back of SB confirmation sign; install north panel (M3-1)</t>
  </si>
  <si>
    <t>Needed SB as confirmation; mount on back of NB sign to reduce clutter; install south panel (M3-3)</t>
  </si>
  <si>
    <t>Needed SB with left arrow (M6-1) at transition to Jones Point Park; install on same post as Mount Vernon Trail sign; install south panel (M3-3)</t>
  </si>
  <si>
    <t>Needed NB as confirmation; mount on new post or on light poll if permitted; install north panel (M3-1)</t>
  </si>
  <si>
    <t>Needed NB with bypass (M4-2) as confirmation for bypass; consider mounting on back of warning sign or install new post; install north panel (M3-1)</t>
  </si>
  <si>
    <t>Needed SB as confirmation; mount on back of existing post prior to entering tunnel; install south panel (M3-3)</t>
  </si>
  <si>
    <t>Needed NB as confirmation; mount on lightpost above no parking sign; or install new post if not permitted on lightpost; install north panel (M3-1)</t>
  </si>
  <si>
    <t>Needed SB as confirmation; install new post if it is not permitted to post on light poll above the existing trail sign/map (see photo); install south panel (M3-3)</t>
  </si>
  <si>
    <t>Needed NB with right arrow (M6-1) to Mount Vernon Trail; install new post; install north panel (M3-1)</t>
  </si>
  <si>
    <t>Needed SB with right arrow (M6-1) from 14th Street Bridge to Mt. Vernon Trail;  install south panel (M3-3); pending NPS compliance</t>
  </si>
  <si>
    <t>Needed NB to identify end of route with left arrow (M6-1); install north panel (M3-1); pending NPS compliance</t>
  </si>
  <si>
    <t>Needed NB with left arrow (M6-1); existing NPS sign post; pending NPS compliance</t>
  </si>
  <si>
    <t>Needed SB with right arrow (M6-1) at decision point with Cameron Run; existing NPS post; space may not permit; pending NPS compliance</t>
  </si>
  <si>
    <t>Needed SB with advanced left turn arrow (M5-2 arrow); no existing signpost; pending NPS compliance</t>
  </si>
  <si>
    <t>Needed NB with right diagonal arrow (M6-2); mount on back of existing city sign (poor photo taken from Mount Vernon Memorial Highway); pending NPS compliance</t>
  </si>
  <si>
    <t>Needed NB as confirmation; mount below existing bike route sign on NPS post; pending NPS compliance</t>
  </si>
  <si>
    <t>Needed SB with diagonal left (M6-2); place below existing warning sign; pending NPS compliance</t>
  </si>
  <si>
    <t>Needed SB with right arrow (M6-1); mount below existing bike route sign or install new post</t>
  </si>
  <si>
    <t>Needed SB with custom text "USBR 1 SB" and left arrow (D1-1); mount below bike route sign or install new post</t>
  </si>
  <si>
    <t>Needed NB with right arrow (M6-1); mount below existing stop sign; pending NPS compliance</t>
  </si>
  <si>
    <t>Needed NB with right diagonal arrow (M6-2) from Fort Hunt Road to MVT; photo taken from bridge; install new post; pending NPS compliance</t>
  </si>
  <si>
    <t>Needed SB with left arrow (M6-1) onto Fort Hunt Rd; mount under stop sign (photo from bridge looking NB); pending NPS compliance</t>
  </si>
  <si>
    <t>Needed NB with straight arrow (M6-3), directing cyclists towards Route 235; pending NPS compliance</t>
  </si>
  <si>
    <t>Needed NB with left arrow (M6-1) for Mount Vernon Trail; install north panel (M3-1); pending NPS compliance</t>
  </si>
  <si>
    <t>Needed NB with straight arrow (M6-3); pending NPS compliance</t>
  </si>
  <si>
    <t>Needed SB onto SR 235; mount under existing I-95 sign; pending NPS compliance</t>
  </si>
  <si>
    <t>Needed NB with right arrow (M6-1); mount on signal mast; new post may not be feasible at this location; install north panel (M3-1)</t>
  </si>
  <si>
    <t>Needed NB as confirmation with north panel (M3-1); consider mounting on back of current wood signpost</t>
  </si>
  <si>
    <t>Needed SB as confirmation with "south" panel (M3-3); exact location TBD until construction is complete</t>
  </si>
  <si>
    <t>Needed NB as confirmation with "north“ (M3-1); install new post</t>
  </si>
  <si>
    <t>M1-9 Square Feet</t>
  </si>
  <si>
    <t>Sign ID</t>
  </si>
  <si>
    <t>USBR1 Sign Direction</t>
  </si>
  <si>
    <t>Other Signs</t>
  </si>
  <si>
    <t>Total Cost</t>
  </si>
  <si>
    <t>Sign Post (approximately 10 feet):  $200 each</t>
  </si>
  <si>
    <t>USBR 1 SIGNAGE COST SUMMARY</t>
  </si>
  <si>
    <t>Total cost includes a 15% contingency</t>
  </si>
  <si>
    <t>Cost estimates are derived from VDOT Historical Bid Prices</t>
  </si>
  <si>
    <t>USBR 1 SIGNAGE COST ESTIMATES</t>
  </si>
  <si>
    <t>USBR 1 SIGNAGE: Panel Dimensions</t>
  </si>
  <si>
    <t>Total Other #</t>
  </si>
  <si>
    <t>Jurisdiction</t>
  </si>
  <si>
    <t>Prince William County</t>
  </si>
  <si>
    <t>Fairfax County</t>
  </si>
  <si>
    <t>City of Alexandria</t>
  </si>
  <si>
    <t>National Park Service</t>
  </si>
  <si>
    <t>Square Inches</t>
  </si>
  <si>
    <t>Square Feet</t>
  </si>
  <si>
    <t>Sign Dimensions</t>
  </si>
  <si>
    <t>Height (inches)</t>
  </si>
  <si>
    <t>Width (inches)</t>
  </si>
  <si>
    <t>Town of Occoquan</t>
  </si>
  <si>
    <t>[2] Signs #103 and #104 (Parcel 12C) appear to be owned by the Mt. Vernon Ladies Association, of the Union</t>
  </si>
  <si>
    <t>[1] Sign # 101 (Parcel 13A) is owned by Mt. Vernon Ladies Association, of the Union</t>
  </si>
  <si>
    <t>[4] Under VDOT maintenance</t>
  </si>
  <si>
    <t>[3] Coordinate with VDOT</t>
  </si>
  <si>
    <t>Footnotes</t>
  </si>
  <si>
    <t>USBR 1 SIGNAGE COST BY JURISDICTION</t>
  </si>
  <si>
    <t>101 [1]</t>
  </si>
  <si>
    <t>103 [2]</t>
  </si>
  <si>
    <t>104 [2]</t>
  </si>
  <si>
    <t>118 [3]</t>
  </si>
  <si>
    <t>117 [3]</t>
  </si>
  <si>
    <t>119 [4]</t>
  </si>
  <si>
    <t>120 [4]</t>
  </si>
  <si>
    <t>Total Units</t>
  </si>
  <si>
    <t>Needed NB onto Lorton Road with right arrow (M6-1); replace existing M1-9 with new</t>
  </si>
  <si>
    <t>Number of Foundations</t>
  </si>
  <si>
    <t>Number of Posts</t>
  </si>
  <si>
    <t>Sign Panel Square Feet (SF)</t>
  </si>
  <si>
    <t>The jurisdictions above do not currently have any financial obligations to fulfill sign installation/assembly</t>
  </si>
  <si>
    <t>New Post
(1=Yes or TBD;  0=No)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</si>
</sst>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0000"/>
    <numFmt numFmtId="165" formatCode="&quot;$&quot;#,##0.00"/>
    <numFmt numFmtId="166" formatCode="&quot;$&quot;#,##0"/>
    <numFmt numFmtId="167" formatCode="0.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color rgb="FF000000"/>
      <name val="Calibri"/>
      <family val="2"/>
      <scheme val="minor"/>
    </font>
    <font>
      <i/>
      <sz val="10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90">
    <xf numFmtId="0" fontId="0" fillId="0" borderId="0" xfId="0"/>
    <xf numFmtId="0" fontId="0" fillId="0" borderId="0" xfId="0" applyFont="1"/>
    <xf numFmtId="0" fontId="0" fillId="0" borderId="0" xfId="0" applyFont="1" applyAlignment="1">
      <alignment horizontal="left"/>
    </xf>
    <xf numFmtId="164" fontId="0" fillId="0" borderId="0" xfId="0" applyNumberFormat="1" applyFont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0" fillId="2" borderId="0" xfId="0" applyFont="1" applyFill="1" applyAlignment="1">
      <alignment horizontal="left"/>
    </xf>
    <xf numFmtId="0" fontId="0" fillId="0" borderId="2" xfId="0" applyBorder="1" applyAlignment="1">
      <alignment horizontal="left"/>
    </xf>
    <xf numFmtId="166" fontId="0" fillId="0" borderId="2" xfId="0" applyNumberFormat="1" applyBorder="1" applyAlignment="1">
      <alignment horizontal="left"/>
    </xf>
    <xf numFmtId="0" fontId="0" fillId="0" borderId="2" xfId="0" applyNumberFormat="1" applyBorder="1" applyAlignment="1">
      <alignment horizontal="left"/>
    </xf>
    <xf numFmtId="0" fontId="0" fillId="0" borderId="2" xfId="0" applyBorder="1" applyAlignment="1">
      <alignment vertical="center"/>
    </xf>
    <xf numFmtId="0" fontId="0" fillId="0" borderId="0" xfId="0" applyBorder="1"/>
    <xf numFmtId="0" fontId="1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4" xfId="0" applyFont="1" applyBorder="1" applyAlignment="1">
      <alignment vertical="center"/>
    </xf>
    <xf numFmtId="166" fontId="1" fillId="0" borderId="4" xfId="0" applyNumberFormat="1" applyFont="1" applyBorder="1" applyAlignment="1">
      <alignment horizontal="left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left"/>
    </xf>
    <xf numFmtId="166" fontId="0" fillId="0" borderId="3" xfId="0" applyNumberFormat="1" applyBorder="1" applyAlignment="1">
      <alignment horizontal="left"/>
    </xf>
    <xf numFmtId="0" fontId="0" fillId="0" borderId="3" xfId="0" applyFont="1" applyBorder="1" applyAlignment="1">
      <alignment horizontal="left"/>
    </xf>
    <xf numFmtId="166" fontId="0" fillId="0" borderId="3" xfId="0" applyNumberFormat="1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0" fillId="0" borderId="4" xfId="0" applyBorder="1" applyAlignment="1">
      <alignment vertical="center"/>
    </xf>
    <xf numFmtId="0" fontId="0" fillId="0" borderId="6" xfId="0" applyBorder="1"/>
    <xf numFmtId="0" fontId="0" fillId="3" borderId="4" xfId="0" applyFill="1" applyBorder="1" applyAlignment="1">
      <alignment horizontal="left"/>
    </xf>
    <xf numFmtId="165" fontId="0" fillId="0" borderId="0" xfId="0" applyNumberFormat="1" applyBorder="1" applyAlignment="1">
      <alignment horizontal="left"/>
    </xf>
    <xf numFmtId="0" fontId="4" fillId="0" borderId="0" xfId="0" applyFont="1" applyFill="1" applyBorder="1" applyAlignment="1">
      <alignment horizontal="left" vertical="center"/>
    </xf>
    <xf numFmtId="9" fontId="4" fillId="0" borderId="0" xfId="0" applyNumberFormat="1" applyFont="1" applyBorder="1" applyAlignment="1">
      <alignment horizontal="left"/>
    </xf>
    <xf numFmtId="0" fontId="0" fillId="0" borderId="0" xfId="0" applyFont="1" applyFill="1"/>
    <xf numFmtId="166" fontId="0" fillId="0" borderId="0" xfId="0" applyNumberFormat="1" applyBorder="1"/>
    <xf numFmtId="0" fontId="0" fillId="0" borderId="0" xfId="0" applyFont="1" applyFill="1" applyAlignment="1">
      <alignment horizontal="left"/>
    </xf>
    <xf numFmtId="0" fontId="0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7" xfId="0" applyFont="1" applyFill="1" applyBorder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8" fillId="0" borderId="0" xfId="0" applyFont="1" applyAlignment="1">
      <alignment horizontal="left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7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2" borderId="0" xfId="0" applyFont="1" applyFill="1" applyAlignment="1">
      <alignment horizontal="left" vertical="center" wrapText="1"/>
    </xf>
    <xf numFmtId="0" fontId="7" fillId="0" borderId="0" xfId="1" applyFont="1" applyAlignment="1">
      <alignment vertical="center" wrapText="1"/>
    </xf>
    <xf numFmtId="164" fontId="3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9" fillId="0" borderId="0" xfId="0" applyFont="1" applyAlignment="1">
      <alignment horizontal="justify" vertical="center"/>
    </xf>
    <xf numFmtId="0" fontId="5" fillId="0" borderId="0" xfId="0" applyFont="1" applyBorder="1"/>
    <xf numFmtId="0" fontId="0" fillId="0" borderId="1" xfId="0" applyFont="1" applyBorder="1" applyAlignment="1">
      <alignment horizontal="left"/>
    </xf>
    <xf numFmtId="0" fontId="0" fillId="0" borderId="1" xfId="0" applyFont="1" applyBorder="1"/>
    <xf numFmtId="0" fontId="0" fillId="0" borderId="1" xfId="0" applyFont="1" applyFill="1" applyBorder="1"/>
    <xf numFmtId="0" fontId="0" fillId="0" borderId="1" xfId="0" applyFont="1" applyFill="1" applyBorder="1" applyAlignment="1">
      <alignment horizontal="left"/>
    </xf>
    <xf numFmtId="0" fontId="0" fillId="2" borderId="1" xfId="0" applyFont="1" applyFill="1" applyBorder="1" applyAlignment="1">
      <alignment horizontal="left"/>
    </xf>
    <xf numFmtId="0" fontId="3" fillId="0" borderId="2" xfId="0" applyFont="1" applyBorder="1"/>
    <xf numFmtId="0" fontId="3" fillId="0" borderId="2" xfId="0" applyFont="1" applyBorder="1" applyAlignment="1">
      <alignment horizontal="center"/>
    </xf>
    <xf numFmtId="167" fontId="3" fillId="0" borderId="2" xfId="0" applyNumberFormat="1" applyFont="1" applyBorder="1" applyAlignment="1">
      <alignment horizontal="center"/>
    </xf>
    <xf numFmtId="2" fontId="3" fillId="0" borderId="2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0" fontId="3" fillId="0" borderId="0" xfId="0" applyFont="1" applyAlignment="1">
      <alignment horizontal="left"/>
    </xf>
    <xf numFmtId="0" fontId="1" fillId="0" borderId="0" xfId="0" applyFont="1" applyBorder="1"/>
    <xf numFmtId="0" fontId="10" fillId="0" borderId="0" xfId="1" applyFont="1"/>
    <xf numFmtId="0" fontId="0" fillId="0" borderId="0" xfId="0" applyFont="1" applyAlignment="1">
      <alignment horizontal="left" readingOrder="1"/>
    </xf>
    <xf numFmtId="0" fontId="10" fillId="0" borderId="1" xfId="1" applyFont="1" applyBorder="1"/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0" fillId="0" borderId="2" xfId="0" applyBorder="1"/>
    <xf numFmtId="0" fontId="0" fillId="0" borderId="2" xfId="0" applyFill="1" applyBorder="1"/>
    <xf numFmtId="0" fontId="1" fillId="0" borderId="2" xfId="0" applyFont="1" applyBorder="1"/>
    <xf numFmtId="0" fontId="0" fillId="0" borderId="3" xfId="0" applyFill="1" applyBorder="1"/>
    <xf numFmtId="0" fontId="9" fillId="0" borderId="0" xfId="0" applyFont="1" applyAlignment="1">
      <alignment horizontal="left" vertical="center"/>
    </xf>
    <xf numFmtId="2" fontId="0" fillId="0" borderId="2" xfId="0" applyNumberFormat="1" applyBorder="1" applyAlignment="1">
      <alignment horizontal="left"/>
    </xf>
    <xf numFmtId="2" fontId="0" fillId="0" borderId="3" xfId="0" applyNumberFormat="1" applyBorder="1" applyAlignment="1">
      <alignment horizontal="left"/>
    </xf>
    <xf numFmtId="0" fontId="1" fillId="0" borderId="7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7" xfId="0" applyFont="1" applyBorder="1" applyAlignment="1">
      <alignment vertical="center" wrapText="1"/>
    </xf>
    <xf numFmtId="0" fontId="1" fillId="0" borderId="7" xfId="0" applyFont="1" applyFill="1" applyBorder="1" applyAlignment="1">
      <alignment vertical="center" wrapText="1"/>
    </xf>
    <xf numFmtId="0" fontId="1" fillId="0" borderId="7" xfId="0" applyFont="1" applyFill="1" applyBorder="1" applyAlignment="1">
      <alignment horizontal="left" vertical="center" wrapText="1"/>
    </xf>
    <xf numFmtId="0" fontId="1" fillId="2" borderId="7" xfId="0" applyFont="1" applyFill="1" applyBorder="1" applyAlignment="1">
      <alignment horizontal="left" vertical="center" wrapText="1"/>
    </xf>
    <xf numFmtId="0" fontId="0" fillId="0" borderId="4" xfId="0" applyFill="1" applyBorder="1" applyAlignment="1">
      <alignment horizontal="left"/>
    </xf>
    <xf numFmtId="0" fontId="9" fillId="0" borderId="0" xfId="0" applyFont="1" applyBorder="1"/>
  </cellXfs>
  <cellStyles count="2">
    <cellStyle name="Hyperlink" xfId="1" builtinId="8"/>
    <cellStyle name="Normal" xfId="0" builtinId="0"/>
  </cellStyles>
  <dxfs count="19">
    <dxf>
      <font>
        <b val="0"/>
        <i val="0"/>
        <strike val="0"/>
        <condense val="0"/>
        <extend val="0"/>
        <outline val="0"/>
        <shadow val="0"/>
        <u/>
        <vertAlign val="baseline"/>
        <sz val="10"/>
        <color theme="10"/>
        <name val="Calibri"/>
        <scheme val="minor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rgb="FFFFFF00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rgb="FFFFFF00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1" indent="0" justifyLastLine="0" shrinkToFit="0" readingOrder="0"/>
    </dxf>
    <dxf>
      <alignment vertical="center" textRotation="0" wrapText="1" indent="0" justifyLastLine="0" shrinkToFit="0" readingOrder="0"/>
    </dxf>
    <dxf>
      <border outline="0">
        <bottom style="medium">
          <color indexed="64"/>
        </bottom>
      </border>
    </dxf>
    <dxf>
      <alignment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id="1" name="Table1" displayName="Table1" ref="A1:P145" totalsRowShown="0" headerRowDxfId="18" dataDxfId="16" headerRowBorderDxfId="17">
  <tableColumns count="16">
    <tableColumn id="1" name="Sign ID" dataDxfId="15"/>
    <tableColumn id="2" name="ID_1" dataDxfId="14"/>
    <tableColumn id="3" name="NewPost" dataDxfId="13"/>
    <tableColumn id="4" name="USBR1 Sign Direction" dataDxfId="12"/>
    <tableColumn id="5" name="Other Signs" dataDxfId="11"/>
    <tableColumn id="6" name="Comments" dataDxfId="10"/>
    <tableColumn id="7" name="Lat" dataDxfId="9"/>
    <tableColumn id="8" name="Lon" dataDxfId="8"/>
    <tableColumn id="9" name="M1-9 Square Feet" dataDxfId="7"/>
    <tableColumn id="10" name="M1-9 Total Panels" dataDxfId="6"/>
    <tableColumn id="11" name="USBR1 Bypass Sign" dataDxfId="5"/>
    <tableColumn id="12" name="USBR1 Bypass Sign Total #" dataDxfId="4"/>
    <tableColumn id="13" name="TotalOther #" dataDxfId="3"/>
    <tableColumn id="14" name="Other Signs SF" dataDxfId="2"/>
    <tableColumn id="15" name="Total Sign SF" dataDxfId="1"/>
    <tableColumn id="16" name="Streetview" dataDxfId="0" dataCellStyle="Hyperlink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google.com/maps/@38.633495,-77.437114,3a,49y,170.58h,88.51t/data=!3m4!1e1!3m2!1sn8ysIbTn-e3t4voJwzNz7w!2e0" TargetMode="External"/><Relationship Id="rId117" Type="http://schemas.openxmlformats.org/officeDocument/2006/relationships/hyperlink" Target="https://www.google.com/maps/@38.714852,-77.046924,3a,25.8y,357.04h,83.04t/data=!3m4!1e1!3m2!1siT4ZPYaogVMThpUEW1NMKg!2e0!5m1!1e3" TargetMode="External"/><Relationship Id="rId21" Type="http://schemas.openxmlformats.org/officeDocument/2006/relationships/hyperlink" Target="https://lh6.googleusercontent.com/-33pYQX60ibI/U-jG90twEcI/AAAAAAAAAKM/Pc7B-BhNK1w/w674-h899-no/Sb%2Bbypass%2Btunnel%2Bexit.jpg" TargetMode="External"/><Relationship Id="rId42" Type="http://schemas.openxmlformats.org/officeDocument/2006/relationships/hyperlink" Target="https://www.google.com/maps/@38.679739,-77.361476,3a,49.4y,69.05h,80.24t/data=!3m4!1e1!3m2!1stWKAnmFTDATXp5GyJbiCLw!2e0" TargetMode="External"/><Relationship Id="rId47" Type="http://schemas.openxmlformats.org/officeDocument/2006/relationships/hyperlink" Target="https://www.google.com/maps/@38.681347,-77.359986,3a,59y,318.01h,84.37t/data=!3m4!1e1!3m2!1s-Y5lR5pccL4sBmfi5GJkkQ!2e0" TargetMode="External"/><Relationship Id="rId63" Type="http://schemas.openxmlformats.org/officeDocument/2006/relationships/hyperlink" Target="https://www.google.com/maps/@38.676461,-77.277022,3a,65.6y,45.3h,85.03t/data=!3m4!1e1!3m2!1sVC4ekbNAu-LHsCmo0vF7qg!2e0" TargetMode="External"/><Relationship Id="rId68" Type="http://schemas.openxmlformats.org/officeDocument/2006/relationships/hyperlink" Target="https://www.google.com/maps/@38.67869,-77.271199,3a,75y,330.81h,80.52t/data=!3m4!1e1!3m2!1sEWPS3I1snNZNWVUkUXvvdA!2e0" TargetMode="External"/><Relationship Id="rId84" Type="http://schemas.openxmlformats.org/officeDocument/2006/relationships/hyperlink" Target="https://www.google.com/maps/@38.693576,-77.256118,3a,66.8y,52.21h,88.27t/data=!3m4!1e1!3m2!1sXUEV2iXQm7DOgwn1X2bxwg!2e0" TargetMode="External"/><Relationship Id="rId89" Type="http://schemas.openxmlformats.org/officeDocument/2006/relationships/hyperlink" Target="https://www.google.com/maps/@38.699866,-77.255704,3a,75y,264.27h,85.57t/data=!3m4!1e1!3m2!1sePUlETwzgzwi8xKNiHbyIA!2e0" TargetMode="External"/><Relationship Id="rId112" Type="http://schemas.openxmlformats.org/officeDocument/2006/relationships/hyperlink" Target="https://www.google.com/maps/@38.712684,-77.089599,3a,51y,324.86h,75.89t/data=!3m4!1e1!3m2!1sbj4fP4jMhn0ZAShI-BgKSw!2e0!5m1!1e3" TargetMode="External"/><Relationship Id="rId133" Type="http://schemas.openxmlformats.org/officeDocument/2006/relationships/hyperlink" Target="https://www.google.com/maps/@38.797365,-77.041688,3a,75y,17.17h,79.27t/data=!3m4!1e1!3m2!1s8ZuyIGGyxnRvRqIIq8H5lA!2e0!5m1!1e3" TargetMode="External"/><Relationship Id="rId16" Type="http://schemas.openxmlformats.org/officeDocument/2006/relationships/hyperlink" Target="https://www.google.com/maps/@38.799714,-77.041239,3a,75y,27.59h,79.37t/data=!3m4!1e1!3m2!1sycuSb4WK1BUPESZYGw_iPA!2e0" TargetMode="External"/><Relationship Id="rId107" Type="http://schemas.openxmlformats.org/officeDocument/2006/relationships/hyperlink" Target="https://www.google.com/maps/@38.744193,-77.150221,3a,75.2y,82.24h,77.88t/data=!3m4!1e1!3m2!1sxN2AKF--lu5MrGBRqzY6zg!2e0!5m1!1e3" TargetMode="External"/><Relationship Id="rId11" Type="http://schemas.openxmlformats.org/officeDocument/2006/relationships/hyperlink" Target="https://lh6.googleusercontent.com/qfzn080xoghfeHSSCg63cfgSCMaBspfhoZKFz15_ZDc=w674-h899-no" TargetMode="External"/><Relationship Id="rId32" Type="http://schemas.openxmlformats.org/officeDocument/2006/relationships/hyperlink" Target="https://www.google.com/maps/@38.644428,-77.443308,3a,34.6y,190.55h,86.23t/data=!3m4!1e1!3m2!1sJa3dtOwC8HiUEzmgv3vwQg!2e0" TargetMode="External"/><Relationship Id="rId37" Type="http://schemas.openxmlformats.org/officeDocument/2006/relationships/hyperlink" Target="https://www.google.com/maps/@38.658595,-77.440691,3a,39.7y,136.74h,90t/data=!3m4!1e1!3m2!1sZymV3NeJe9HHWPXm1cETZg!2e0" TargetMode="External"/><Relationship Id="rId53" Type="http://schemas.openxmlformats.org/officeDocument/2006/relationships/hyperlink" Target="https://www.google.com/maps/@38.666989,-77.33263,3a,75y,135.1h,87.09t/data=!3m4!1e1!3m2!1sRuje5l6taDsxJUMOL8bxeA!2e0" TargetMode="External"/><Relationship Id="rId58" Type="http://schemas.openxmlformats.org/officeDocument/2006/relationships/hyperlink" Target="https://www.google.com/maps/@38.653368,-77.316754,3a,19.5y,195.89h,87.41t/data=!3m4!1e1!3m2!1syUejUCVGnXjlC-0sokpMiw!2e0" TargetMode="External"/><Relationship Id="rId74" Type="http://schemas.openxmlformats.org/officeDocument/2006/relationships/hyperlink" Target="https://lh6.googleusercontent.com/-MXOswRHyn-4/U9_gCDEL99I/AAAAAAAAADA/hsmvzSDdzvI/w644-h859-no/20140725_163018.jpg" TargetMode="External"/><Relationship Id="rId79" Type="http://schemas.openxmlformats.org/officeDocument/2006/relationships/hyperlink" Target="https://lh6.googleusercontent.com/-imid0PIjc5Q/U9_fyPpkk3I/AAAAAAAAABY/P5bQdgGGnjY/w642-h856-no/20140725_161637.jpg" TargetMode="External"/><Relationship Id="rId102" Type="http://schemas.openxmlformats.org/officeDocument/2006/relationships/hyperlink" Target="https://www.google.com/maps/@38.709653,-77.193549,3a,75y,322.6h,81.86t/data=!3m4!1e1!3m2!1smTe5n_vRt0TCF5rgbdRipg!2e0" TargetMode="External"/><Relationship Id="rId123" Type="http://schemas.openxmlformats.org/officeDocument/2006/relationships/hyperlink" Target="https://www.google.com/maps/@38.747419,-77.048427,3a,48.9y,11.79h,79.11t/data=!3m4!1e1!3m2!1sLqLC1OC2ztO20J3LOBHkDw!2e0!5m1!1e3" TargetMode="External"/><Relationship Id="rId128" Type="http://schemas.openxmlformats.org/officeDocument/2006/relationships/hyperlink" Target="https://lh4.googleusercontent.com/-ar9-u3_pDPE/U-jGuBmaOkI/AAAAAAAAAIg/h9hrSbS6YRQ/w1199-h899-no/Nb%2Bbypass%2Bat%2Bjones%2Bpoint%2Bapproach.jpg" TargetMode="External"/><Relationship Id="rId5" Type="http://schemas.openxmlformats.org/officeDocument/2006/relationships/hyperlink" Target="https://www.google.com/maps/@38.841383,-77.048104,3a,15y,13.74h,84.69t/data=!3m4!1e1!3m2!1sVlOWZ4gWEJTLw-S7WsMpZA!2e0?hl=en" TargetMode="External"/><Relationship Id="rId90" Type="http://schemas.openxmlformats.org/officeDocument/2006/relationships/hyperlink" Target="https://www.google.com/maps/@38.703994,-77.247093,3a,74.3y,292.37h,83.24t/data=!3m4!1e1!3m2!1sQawNAE1a0NFFKNiVBllJOw!2e0" TargetMode="External"/><Relationship Id="rId95" Type="http://schemas.openxmlformats.org/officeDocument/2006/relationships/hyperlink" Target="https://www.google.com/maps/@38.702157,-77.243821,3a,65.1y,156.3h,77.24t/data=!3m4!1e1!3m2!1swQezjSDX7UtJQWyzw2LNPg!2e0" TargetMode="External"/><Relationship Id="rId14" Type="http://schemas.openxmlformats.org/officeDocument/2006/relationships/hyperlink" Target="https://www.google.com/maps/@38.8744203,-77.0453818,3a,75y,343.77h,81.17t/data=!3m4!1e1!3m2!1s77V-NVY95TdQbi5OrzesVw!2e0?hl=en" TargetMode="External"/><Relationship Id="rId22" Type="http://schemas.openxmlformats.org/officeDocument/2006/relationships/hyperlink" Target="https://www.google.com/maps/@38.800032,-77.044611,3a,75y,275.93h,66.54t/data=!3m4!1e1!3m2!1sIYWLyQsNMHXdx43eL1oglg!2e0" TargetMode="External"/><Relationship Id="rId27" Type="http://schemas.openxmlformats.org/officeDocument/2006/relationships/hyperlink" Target="https://www.google.com/maps/@38.635671,-77.438025,3a,75y,39.73h,72.86t/data=!3m4!1e1!3m2!1sacMsb2Gfr42pOq2-2JiTCw!2e0" TargetMode="External"/><Relationship Id="rId30" Type="http://schemas.openxmlformats.org/officeDocument/2006/relationships/hyperlink" Target="https://www.google.com/maps/@38.639464,-77.444342,3a,50.3y,208.23h,79.34t/data=!3m4!1e1!3m2!1ssOTAwh8h8TaK-f8KX8Xp7Q!2e0" TargetMode="External"/><Relationship Id="rId35" Type="http://schemas.openxmlformats.org/officeDocument/2006/relationships/hyperlink" Target="https://www.google.com/maps/@38.658068,-77.440772,3a,48.2y,351.12h,92.68t/data=!3m4!1e1!3m2!1sJUGErkGtNVOJSYQ1oPWyeA!2e0" TargetMode="External"/><Relationship Id="rId43" Type="http://schemas.openxmlformats.org/officeDocument/2006/relationships/hyperlink" Target="https://www.google.com/maps/@38.680834,-77.359956,3a,87.2y,75.59h,80.27t/data=!3m4!1e1!3m2!1sS55kPNvJsAJ3Gwv9BDHzbw!2e0" TargetMode="External"/><Relationship Id="rId48" Type="http://schemas.openxmlformats.org/officeDocument/2006/relationships/hyperlink" Target="https://www.google.com/maps/@38.680866,-77.359228,3a,39.9y,94.87h,85.45t/data=!3m4!1e1!3m2!1sEwElUnz1owVrakMYHXCTrw!2e0" TargetMode="External"/><Relationship Id="rId56" Type="http://schemas.openxmlformats.org/officeDocument/2006/relationships/hyperlink" Target="https://www.google.com/maps/@38.65484,-77.318059,3a,75y,144.11h,85.68t/data=!3m4!1e1!3m2!1sp9gEJjCa4rJPK-Fdik_k9w!2e0" TargetMode="External"/><Relationship Id="rId64" Type="http://schemas.openxmlformats.org/officeDocument/2006/relationships/hyperlink" Target="https://www.google.com/maps/@38.677577,-77.276256,3a,72y,125.39h,88.56t/data=!3m4!1e1!3m2!1srI-uJRENx5O17QokSi3UBA!2e0" TargetMode="External"/><Relationship Id="rId69" Type="http://schemas.openxmlformats.org/officeDocument/2006/relationships/hyperlink" Target="https://www.google.com/maps/@38.678519,-77.271214,3a,75y,136.09h,72t/data=!3m4!1e1!3m2!1s3C-Vcn2wOqZ4sqmq0xi56g!2e0" TargetMode="External"/><Relationship Id="rId77" Type="http://schemas.openxmlformats.org/officeDocument/2006/relationships/hyperlink" Target="https://lh4.googleusercontent.com/-xTktztxHlyY/U9_f5LWTjpI/AAAAAAAAACE/of4sRGpTOEE/w644-h859-no/SB%2Bcommerce%2Bleft%2Barrow.jpg" TargetMode="External"/><Relationship Id="rId100" Type="http://schemas.openxmlformats.org/officeDocument/2006/relationships/hyperlink" Target="https://www.google.com/maps/@38.706606,-77.204503,3a,44.7y,25.36h,86.71t/data=!3m4!1e1!3m2!1sT3Tw3Rxakboweynd9YnRdA!2e0" TargetMode="External"/><Relationship Id="rId105" Type="http://schemas.openxmlformats.org/officeDocument/2006/relationships/hyperlink" Target="https://www.google.com/maps/@38.709753,-77.192721,3a,46.9y,30.63h,74.83t/data=!3m4!1e1!3m2!1s8QKUD7b7kX0MMUk7ljO-9g!2e0" TargetMode="External"/><Relationship Id="rId113" Type="http://schemas.openxmlformats.org/officeDocument/2006/relationships/hyperlink" Target="https://www.google.com/maps/@38.711582,-77.087861,3a,75y,174.03h,79.42t/data=!3m4!1e1!3m2!1s_FKRPzAA6ctdaRdCfKIsmw!2e0!5m1!1e3" TargetMode="External"/><Relationship Id="rId118" Type="http://schemas.openxmlformats.org/officeDocument/2006/relationships/hyperlink" Target="https://www.google.com/maps/@38.714758,-77.04703,3a,17.6y,7.22h,84.17t/data=!3m4!1e1!3m2!1sZw3Z21pCTpcP4_Oh8krK8g!2e0!5m1!1e3" TargetMode="External"/><Relationship Id="rId126" Type="http://schemas.openxmlformats.org/officeDocument/2006/relationships/hyperlink" Target="https://www.google.com/maps/@38.7928533,-77.0497396,3a,37.4y,50.44h,86.58t/data=!3m4!1e1!3m2!1sU5JDLhCgUYG2gBz47wNGAQ!2e0" TargetMode="External"/><Relationship Id="rId134" Type="http://schemas.openxmlformats.org/officeDocument/2006/relationships/hyperlink" Target="https://lh3.googleusercontent.com/-AenpPZFjFvU/VBss4lHsq0I/AAAAAAAAAO4/Desz6qu0vbY/w644-h859-no/20140808_141804.jpg" TargetMode="External"/><Relationship Id="rId8" Type="http://schemas.openxmlformats.org/officeDocument/2006/relationships/hyperlink" Target="https://www.google.com/maps/@38.823876,-77.043352,3a,35.9y,43.12h,83.63t/data=!3m4!1e1!3m2!1s2sokbEiPAsAjiK_RrG_XNg!2e0?hl=en" TargetMode="External"/><Relationship Id="rId51" Type="http://schemas.openxmlformats.org/officeDocument/2006/relationships/hyperlink" Target="https://www.google.com/maps/@38.672317,-77.336298,3a,49.7y,130.05h,87.42t/data=!3m4!1e1!3m2!1s3_sqnicEPxFC5drN0pguAg!2e0" TargetMode="External"/><Relationship Id="rId72" Type="http://schemas.openxmlformats.org/officeDocument/2006/relationships/hyperlink" Target="https://lh3.googleusercontent.com/-VesbtNwjJmc/U9_f-1viarI/AAAAAAAAACo/lrh6KIEbFos/w642-h856-no/Nb%2Bcomnerce%2Bright%2Barrow.jpg" TargetMode="External"/><Relationship Id="rId80" Type="http://schemas.openxmlformats.org/officeDocument/2006/relationships/hyperlink" Target="https://www.google.com/maps/@38.68602,-77.257996,3a,45.3y,320.46h,92.32t/data=!3m4!1e1!3m2!1sJn7vMN9Ycs_Awz3x2qOhfw!2e0" TargetMode="External"/><Relationship Id="rId85" Type="http://schemas.openxmlformats.org/officeDocument/2006/relationships/hyperlink" Target="https://www.google.com/maps/@38.699228,-77.25669,3a,75y,189.33h,77.24t/data=!3m4!1e1!3m2!1s7CXAhoRNPB-2q0S1EtDDEw!2e0" TargetMode="External"/><Relationship Id="rId93" Type="http://schemas.openxmlformats.org/officeDocument/2006/relationships/hyperlink" Target="https://www.google.com/maps/@38.703561,-77.245754,3a,75y,155.84h,83t/data=!3m4!1e1!3m2!1s48XYFyYoXEwTdkuyf8kVhA!2e0" TargetMode="External"/><Relationship Id="rId98" Type="http://schemas.openxmlformats.org/officeDocument/2006/relationships/hyperlink" Target="https://www.google.com/maps/@38.70588,-77.205725,3a,75y,129.14h,75.36t/data=!3m4!1e1!3m2!1slKs1SMPJYPdoPfH-Ds1vfw!2e0" TargetMode="External"/><Relationship Id="rId121" Type="http://schemas.openxmlformats.org/officeDocument/2006/relationships/hyperlink" Target="https://www.google.com/maps/@38.746741,-77.048616,3a,48.9y,52.92h,78.46t/data=!3m4!1e1!3m2!1sIIxfzdv5RESLNwwap1ZcsA!2e0!5m1!1e3" TargetMode="External"/><Relationship Id="rId3" Type="http://schemas.openxmlformats.org/officeDocument/2006/relationships/hyperlink" Target="https://www.google.com/maps/@38.640323,-77.493129,3a,75y,132.77h,82.42t/data=!3m4!1e1!3m2!1s34nHfT6ETPj-kQU53Eh1Jw!2e0" TargetMode="External"/><Relationship Id="rId12" Type="http://schemas.openxmlformats.org/officeDocument/2006/relationships/hyperlink" Target="https://www.google.com/maps/@38.809999,-77.03987,3a,46.9y,310.24h,87.42t/data=!3m4!1e1!3m2!1sc3XTMa3gBAzFkyMgZ8vUYQ!2e0?hl=en" TargetMode="External"/><Relationship Id="rId17" Type="http://schemas.openxmlformats.org/officeDocument/2006/relationships/hyperlink" Target="https://www.google.com/maps/@38.640323,-77.493129,3a,75y,312.26h,83.37t/data=!3m4!1e1!3m2!1s34nHfT6ETPj-kQU53Eh1Jw!2e0" TargetMode="External"/><Relationship Id="rId25" Type="http://schemas.openxmlformats.org/officeDocument/2006/relationships/hyperlink" Target="https://lh3.googleusercontent.com/-kmEm0ouE_1M/U-jGlt4B5MI/AAAAAAAAAHM/zb4UXi2F2is/w1199-h899-no/NB%2Bapproach%2Bto%2BUnion.jpg" TargetMode="External"/><Relationship Id="rId33" Type="http://schemas.openxmlformats.org/officeDocument/2006/relationships/hyperlink" Target="https://www.google.com/maps/@38.643899,-77.4432,3a,40.3y,327.59h,86.18t/data=!3m4!1e1!3m2!1seAOq6XP9P39kdQ7f9fHY2Q!2e0" TargetMode="External"/><Relationship Id="rId38" Type="http://schemas.openxmlformats.org/officeDocument/2006/relationships/hyperlink" Target="https://www.google.com/maps/@38.658469,-77.440084,3a,72.5y,287.64h,91.62t/data=!3m4!1e1!3m2!1sLU9wCeZ97PCE09UuwtZh8w!2e0" TargetMode="External"/><Relationship Id="rId46" Type="http://schemas.openxmlformats.org/officeDocument/2006/relationships/hyperlink" Target="https://www.google.com/maps/@38.68114,-77.360182,3a,75y,225.17h,76.08t/data=!3m4!1e1!3m2!1s3GgysqoCpihXn0IcisiIGA!2e0" TargetMode="External"/><Relationship Id="rId59" Type="http://schemas.openxmlformats.org/officeDocument/2006/relationships/hyperlink" Target="https://www.google.com/maps/@38.652849,-77.316054,3a,41.3y,288.62h,81.66t/data=!3m4!1e1!3m2!1se_uyeJqrnVbN-d0T-uBjLw!2e0" TargetMode="External"/><Relationship Id="rId67" Type="http://schemas.openxmlformats.org/officeDocument/2006/relationships/hyperlink" Target="https://www.google.com/maps/@38.678538,-77.27309,3a,75y,92.17h,78.27t/data=!3m4!1e1!3m2!1saAGjbJINF7bwI6ibmL-UZw!2e0" TargetMode="External"/><Relationship Id="rId103" Type="http://schemas.openxmlformats.org/officeDocument/2006/relationships/hyperlink" Target="https://www.google.com/maps/@38.709989,-77.192898,3a,31.8y,218.84h,85.95t/data=!3m4!1e1!3m2!1sKhy-1rC3SWPh2q-Fs9m0nA!2e0" TargetMode="External"/><Relationship Id="rId108" Type="http://schemas.openxmlformats.org/officeDocument/2006/relationships/hyperlink" Target="https://www.google.com/maps/@38.718104,-77.133251,3a,75y,3.29h,69.84t/data=!3m4!1e1!3m2!1sKaBzv7IdHMnXCpm7UFfmGQ!2e0!5m1!1e3" TargetMode="External"/><Relationship Id="rId116" Type="http://schemas.openxmlformats.org/officeDocument/2006/relationships/hyperlink" Target="https://www.google.com/maps/@38.710964,-77.085656,3a,50y,62.96h,84.05t/data=!3m4!1e1!3m2!1s5sC7C9HOrO_hiYQcfbSb_Q!2e0!5m1!1e3" TargetMode="External"/><Relationship Id="rId124" Type="http://schemas.openxmlformats.org/officeDocument/2006/relationships/hyperlink" Target="https://www.google.com/maps/@38.749102,-77.049089,3a,29.4y,332.01h,85.11t/data=!3m4!1e1!3m2!1sgX6W8EYYMtcG4R-Blr-bpQ!2e0!5m1!1e3" TargetMode="External"/><Relationship Id="rId129" Type="http://schemas.openxmlformats.org/officeDocument/2006/relationships/hyperlink" Target="https://lh6.googleusercontent.com/-hpAqUXuZjuE/U-jGoEe5C0I/AAAAAAAAAHk/tCIPErYx0TY/w674-h899-no/NB%2Bdecision%2Bpoint.jpg" TargetMode="External"/><Relationship Id="rId20" Type="http://schemas.openxmlformats.org/officeDocument/2006/relationships/hyperlink" Target="https://lh4.googleusercontent.com/-Hkp7ksNiQ3E/U-jG25TnMjI/AAAAAAAAAJY/9qBnyCo0L4s/w1199-h899-no/SB%2Bbypass%2Bwilkes%2Bstreet%2B2.jpg" TargetMode="External"/><Relationship Id="rId41" Type="http://schemas.openxmlformats.org/officeDocument/2006/relationships/hyperlink" Target="https://www.google.com/maps/@38.669795,-77.400971,3a,75y,260.09h,87.72t/data=!3m4!1e1!3m2!1swFLwm7XICBPCwiCn95JVoA!2e0" TargetMode="External"/><Relationship Id="rId54" Type="http://schemas.openxmlformats.org/officeDocument/2006/relationships/hyperlink" Target="https://www.google.com/maps/@38.666904,-77.332535,3a,45.5y,226.5h,83.61t/data=!3m4!1e1!3m2!1sQT5Of-bvdEIRZQ058jfYfQ!2e0" TargetMode="External"/><Relationship Id="rId62" Type="http://schemas.openxmlformats.org/officeDocument/2006/relationships/hyperlink" Target="https://www.google.com/maps/@38.676643,-77.277156,3a,51.3y,217.95h,84.26t/data=!3m4!1e1!3m2!1sLPEs60opmU_q1BX06LhWkw!2e0" TargetMode="External"/><Relationship Id="rId70" Type="http://schemas.openxmlformats.org/officeDocument/2006/relationships/hyperlink" Target="https://www.google.com/maps/@38.678433,-77.27076,3a,51y,9.71h,85.74t/data=!3m4!1e1!3m2!1sxbxoVTyW1lKIL-oscALs2g!2e0" TargetMode="External"/><Relationship Id="rId75" Type="http://schemas.openxmlformats.org/officeDocument/2006/relationships/hyperlink" Target="https://lh6.googleusercontent.com/-u-yNSSdhq8w/U9_gKm3Em1I/AAAAAAAAADw/zw4r13nJeF0/w642-h856-no/NB%2BMill%2Bleft%2Barrow.jpg" TargetMode="External"/><Relationship Id="rId83" Type="http://schemas.openxmlformats.org/officeDocument/2006/relationships/hyperlink" Target="https://www.google.com/maps/@38.693521,-77.256299,3a,51y,338.09h,87.55t/data=!3m4!1e1!3m2!1ssVlWEZx3U3HjKklJHC7dPA!2e0" TargetMode="External"/><Relationship Id="rId88" Type="http://schemas.openxmlformats.org/officeDocument/2006/relationships/hyperlink" Target="https://www.google.com/maps/@38.699827,-77.255813,3a,41.7y,81.51h,75.44t/data=!3m4!1e1!3m2!1skXJh2Q6wsGKWs4AQXRgYXQ!2e0" TargetMode="External"/><Relationship Id="rId91" Type="http://schemas.openxmlformats.org/officeDocument/2006/relationships/hyperlink" Target="https://www.google.com/maps/@38.703412,-77.245542,3a,75y,310.01h,75.13t/data=!3m4!1e1!3m2!1s8syu_qCHmf8jd3pTSTpoPQ!2e0" TargetMode="External"/><Relationship Id="rId96" Type="http://schemas.openxmlformats.org/officeDocument/2006/relationships/hyperlink" Target="https://www.google.com/maps/@38.706267,-77.206916,3a,34.3y,287.83h,86.92t/data=!3m4!1e1!3m2!1sniU23dZxU8difq4uun6hFw!2e0" TargetMode="External"/><Relationship Id="rId111" Type="http://schemas.openxmlformats.org/officeDocument/2006/relationships/hyperlink" Target="https://www.google.com/maps/@38.715981,-77.132353,3a,67.6y,153.32h,68.95t/data=!3m4!1e1!3m2!1sbej1xFdMza0qVoCvfpeuvg!2e0!5m1!1e3" TargetMode="External"/><Relationship Id="rId132" Type="http://schemas.openxmlformats.org/officeDocument/2006/relationships/hyperlink" Target="https://lh5.googleusercontent.com/-mt1YpwDl--Q/U-jG2t9aqpI/AAAAAAAAAJU/XE66Jv-Mbg8/w674-h899-no/SB%2Bapproach%2Bto%2BJones%2BPoint%2BPark.jpg" TargetMode="External"/><Relationship Id="rId1" Type="http://schemas.openxmlformats.org/officeDocument/2006/relationships/hyperlink" Target="https://www.google.com/maps/@38.654706,-77.536453,3a,75y,317.11h,89.44t/data=!3m4!1e1!3m2!1sLSFbqcX92SDp-wArguUsUw!2e0" TargetMode="External"/><Relationship Id="rId6" Type="http://schemas.openxmlformats.org/officeDocument/2006/relationships/hyperlink" Target="https://www.google.com/maps/@38.841383,-77.048104,3a,36.8y,36.35h,81.1t/data=!3m4!1e1!3m2!1sVlOWZ4gWEJTLw-S7WsMpZA!2e0?hl=en" TargetMode="External"/><Relationship Id="rId15" Type="http://schemas.openxmlformats.org/officeDocument/2006/relationships/hyperlink" Target="https://www.google.com/maps/@38.800001,-77.041168,3a,75y,218.59h,68.45t/data=!3m4!1e1!3m2!1s271MsThTul0Y2UD3Ya0I8Q!2e0" TargetMode="External"/><Relationship Id="rId23" Type="http://schemas.openxmlformats.org/officeDocument/2006/relationships/hyperlink" Target="https://www.google.com/maps/@38.799332,-77.044759,3a,50.9y,201.26h,80.76t/data=!3m4!1e1!3m2!1sH03JnfGfx073c4gXz-IU9g!2e0" TargetMode="External"/><Relationship Id="rId28" Type="http://schemas.openxmlformats.org/officeDocument/2006/relationships/hyperlink" Target="https://www.google.com/maps/@38.636159,-77.438491,3a,90y,122.64h,82.85t/data=!3m4!1e1!3m2!1sAUJkAva63qoCBx8beRR3LQ!2e0" TargetMode="External"/><Relationship Id="rId36" Type="http://schemas.openxmlformats.org/officeDocument/2006/relationships/hyperlink" Target="https://www.google.com/maps/@38.65867,-77.440809,3a,50y,283.76h,84.73t/data=!3m4!1e1!3m2!1sx_iG0VGqV1EhIZZFrXUd3g!2e0" TargetMode="External"/><Relationship Id="rId49" Type="http://schemas.openxmlformats.org/officeDocument/2006/relationships/hyperlink" Target="https://www.google.com/maps/@38.673315,-77.337425,3a,45.1y,322.53h,80.8t/data=!3m4!1e1!3m2!1sYkSJE-nG0mobgec8SELSzQ!2e0" TargetMode="External"/><Relationship Id="rId57" Type="http://schemas.openxmlformats.org/officeDocument/2006/relationships/hyperlink" Target="https://www.google.com/maps/@38.653161,-77.316677,3a,39.4y,15.6h,83.15t/data=!3m4!1e1!3m2!1s5Qgh46X1qIwKOK5v3D8FTQ!2e0" TargetMode="External"/><Relationship Id="rId106" Type="http://schemas.openxmlformats.org/officeDocument/2006/relationships/hyperlink" Target="https://www.google.com/maps/@38.744193,-77.150221,3a,75.2y,272.81h,76.89t/data=!3m4!1e1!3m2!1sxN2AKF--lu5MrGBRqzY6zg!2e0!5m1!1e3" TargetMode="External"/><Relationship Id="rId114" Type="http://schemas.openxmlformats.org/officeDocument/2006/relationships/hyperlink" Target="https://www.google.com/maps/@38.711487,-77.087534,3a,50y,281.34h,81.97t/data=!3m4!1e1!3m2!1sLVMBgrSFhuj-wnCs7VZvHA!2e0!5m1!1e3" TargetMode="External"/><Relationship Id="rId119" Type="http://schemas.openxmlformats.org/officeDocument/2006/relationships/hyperlink" Target="https://www.google.com/maps/@38.746652,-77.049245,3a,62y,102.85h,76.41t/data=!3m4!1e1!3m2!1s9SX4V_7YPkGQ_yqQ33SlAQ!2e0!5m1!1e3" TargetMode="External"/><Relationship Id="rId127" Type="http://schemas.openxmlformats.org/officeDocument/2006/relationships/hyperlink" Target="https://lh3.googleusercontent.com/-xtN_PbNtTpE/U-jGgrqIizI/AAAAAAAAAGs/gnuKKiPLSk0/w674-h899-no/20140808_142043.jpg" TargetMode="External"/><Relationship Id="rId10" Type="http://schemas.openxmlformats.org/officeDocument/2006/relationships/hyperlink" Target="https://www.google.com/maps/@38.814595,-77.039345,3a,75y,204.6h,83.88t/data=!3m4!1e1!3m2!1sMMyIry786A6zHY4D3pdLIQ!2e0?hl=en" TargetMode="External"/><Relationship Id="rId31" Type="http://schemas.openxmlformats.org/officeDocument/2006/relationships/hyperlink" Target="https://www.google.com/maps/@38.64379,-77.443361,3a,75y,54.47h,86.36t/data=!3m4!1e1!3m2!1sn0zJNzkxDZXC1oLCdEm9HA!2e0" TargetMode="External"/><Relationship Id="rId44" Type="http://schemas.openxmlformats.org/officeDocument/2006/relationships/hyperlink" Target="https://www.google.com/maps/@38.654948,-77.536811,3a,45.6y,214.66h,74.88t/data=!3m4!1e1!3m2!1sCzV4Lzb9aHOK-9LK7DHA9w!2e0" TargetMode="External"/><Relationship Id="rId52" Type="http://schemas.openxmlformats.org/officeDocument/2006/relationships/hyperlink" Target="https://www.google.com/maps/@38.672422,-77.336321,3a,75y,26.89h,82.84t/data=!3m4!1e1!3m2!1s-VLECCZJ-lBYOLRXP5DYzQ!2e0" TargetMode="External"/><Relationship Id="rId60" Type="http://schemas.openxmlformats.org/officeDocument/2006/relationships/hyperlink" Target="https://www.google.com/maps/@38.65204,-77.316566,3a,75y,198.8h,80.2t/data=!3m4!1e1!3m2!1s3BVKVFs1IJZZN09t8tHJGQ!2e0" TargetMode="External"/><Relationship Id="rId65" Type="http://schemas.openxmlformats.org/officeDocument/2006/relationships/hyperlink" Target="https://www.google.com/maps/@38.678102,-77.274928,3a,36.8y,257.75h,85.18t/data=!3m4!1e1!3m2!1sDakUpS8kp_z0ksQoICtxfw!2e0" TargetMode="External"/><Relationship Id="rId73" Type="http://schemas.openxmlformats.org/officeDocument/2006/relationships/hyperlink" Target="https://lh5.googleusercontent.com/-Tv6ctAnRT5s/U9_f7idKhWI/AAAAAAAAACY/Copmb9P5NS0/w644-h859-no/SB%2BUnion%2Bright%2Barrow.jpg" TargetMode="External"/><Relationship Id="rId78" Type="http://schemas.openxmlformats.org/officeDocument/2006/relationships/hyperlink" Target="https://lh5.googleusercontent.com/-orCCAyssnXk/U9_fs49609I/AAAAAAAAAAw/nUa8pcRUGlE/w642-h856-no/20140725_161354.jpg" TargetMode="External"/><Relationship Id="rId81" Type="http://schemas.openxmlformats.org/officeDocument/2006/relationships/hyperlink" Target="https://www.google.com/maps/@38.68668,-77.257991,3a,37.8y,220.64h,82.36t/data=!3m4!1e1!3m2!1skYTY7_Vlg7IpdHMxED0gLg!2e0" TargetMode="External"/><Relationship Id="rId86" Type="http://schemas.openxmlformats.org/officeDocument/2006/relationships/hyperlink" Target="https://www.google.com/maps/@38.699261,-77.256507,3a,75y,359.39h,79.75t/data=!3m4!1e1!3m2!1sqSXeshV00lPXP8wWpID3UQ!2e0" TargetMode="External"/><Relationship Id="rId94" Type="http://schemas.openxmlformats.org/officeDocument/2006/relationships/hyperlink" Target="https://www.google.com/maps/@38.70313,-77.245139,3a,42.9y,149.84h,83.14t/data=!3m4!1e1!3m2!1spe4D80rfPNJkzgaSdwc1tg!2e0" TargetMode="External"/><Relationship Id="rId99" Type="http://schemas.openxmlformats.org/officeDocument/2006/relationships/hyperlink" Target="https://www.google.com/maps/@38.706099,-77.205036,3a,38y,256.46h,81.03t/data=!3m4!1e1!3m2!1subOl6PAPuDE68oPxp_QF0A!2e0" TargetMode="External"/><Relationship Id="rId101" Type="http://schemas.openxmlformats.org/officeDocument/2006/relationships/hyperlink" Target="https://www.google.com/maps/@38.70777,-77.203052,3a,51.7y,258.86h,87.23t/data=!3m4!1e1!3m2!1sQvLKtK8-rfdBG9Zsf3X-Ug!2e0" TargetMode="External"/><Relationship Id="rId122" Type="http://schemas.openxmlformats.org/officeDocument/2006/relationships/hyperlink" Target="https://www.google.com/maps/@38.746949,-77.048519,3a,43.9y,186.28h,86.14t/data=!3m4!1e1!3m2!1s_dVQr6NXoXEr8ek0s0ntrA!2e0!5m1!1e3" TargetMode="External"/><Relationship Id="rId130" Type="http://schemas.openxmlformats.org/officeDocument/2006/relationships/hyperlink" Target="https://lh6.googleusercontent.com/-05vqKTYwlEE/U-jG72abfdI/AAAAAAAAAJ4/LmSJ3iZXb7U/w1199-h899-no/Sb%2Bat%2Bfork%2Bunder%2Bwoodrow%2Bwilson%2Bbridge.jpg" TargetMode="External"/><Relationship Id="rId135" Type="http://schemas.openxmlformats.org/officeDocument/2006/relationships/printerSettings" Target="../printerSettings/printerSettings1.bin"/><Relationship Id="rId4" Type="http://schemas.openxmlformats.org/officeDocument/2006/relationships/hyperlink" Target="https://www.google.com/maps/@38.8744203,-77.0453818,3a,75y,343.77h,81.17t/data=!3m4!1e1!3m2!1s77V-NVY95TdQbi5OrzesVw!2e0?hl=en" TargetMode="External"/><Relationship Id="rId9" Type="http://schemas.openxmlformats.org/officeDocument/2006/relationships/hyperlink" Target="https://www.google.com/maps/@38.814592,-77.039288,3a,39.4y,18.2h,85t/data=!3m4!1e1!3m2!1sqnulCCu8uZIZFraYbsLDDw!2e0?hl=en" TargetMode="External"/><Relationship Id="rId13" Type="http://schemas.openxmlformats.org/officeDocument/2006/relationships/hyperlink" Target="https://www.google.com/maps/@38.809723,-77.039077,3a,45.8y,218.99h,86.44t/data=!3m4!1e1!3m2!1sJzx-qQlEnlEw3bFRliMF9Q!2e0?hl=en" TargetMode="External"/><Relationship Id="rId18" Type="http://schemas.openxmlformats.org/officeDocument/2006/relationships/hyperlink" Target="https://www.google.com/maps/@38.63276,-77.438162,3a,75y,232.55h,75.43t/data=!3m4!1e1!3m2!1sdEocE9Q7CMRlqLSWEfFeUw!2e0" TargetMode="External"/><Relationship Id="rId39" Type="http://schemas.openxmlformats.org/officeDocument/2006/relationships/hyperlink" Target="https://www.google.com/maps/@38.658311,-77.439913,3a,81.7y,125.94h,74.03t/data=!3m4!1e1!3m2!1sab7pv5-kujxtH_Uqie8ThA!2e0" TargetMode="External"/><Relationship Id="rId109" Type="http://schemas.openxmlformats.org/officeDocument/2006/relationships/hyperlink" Target="https://www.google.com/maps/@38.717279,-77.132744,3a,47y,170.95h,81.76t/data=!3m4!1e1!3m2!1s_bLw6Fp2nTH55S37WowAVw!2e0!5m1!1e3" TargetMode="External"/><Relationship Id="rId34" Type="http://schemas.openxmlformats.org/officeDocument/2006/relationships/hyperlink" Target="https://www.google.com/maps/@38.658781,-77.440769,3a,15y,213.62h,86.27t/data=!3m4!1e1!3m2!1sUdimFib_y1SK8pWYvS2j6g!2e0" TargetMode="External"/><Relationship Id="rId50" Type="http://schemas.openxmlformats.org/officeDocument/2006/relationships/hyperlink" Target="https://www.google.com/maps/@38.673,-77.33636,3a,53.6y,67.32h,86.36t/data=!3m4!1e1!3m2!1s69Prb5TU8PoqpDU1L9vJLw!2e0" TargetMode="External"/><Relationship Id="rId55" Type="http://schemas.openxmlformats.org/officeDocument/2006/relationships/hyperlink" Target="https://www.google.com/maps/@38.666678,-77.332272,3a,90y,10.03h,78.47t/data=!3m4!1e1!3m2!1sNxPv1Q7CZj_q_0PycL94Aw!2e0" TargetMode="External"/><Relationship Id="rId76" Type="http://schemas.openxmlformats.org/officeDocument/2006/relationships/hyperlink" Target="https://lh5.googleusercontent.com/-Q1ZtKmaahHU/U9_f2ImZcrI/AAAAAAAAABo/GALuAzhbNLQ/w642-h856-no/sb%2Bellicott%2Bright%2Barrow%2B%283%29.jpg" TargetMode="External"/><Relationship Id="rId97" Type="http://schemas.openxmlformats.org/officeDocument/2006/relationships/hyperlink" Target="https://www.google.com/maps/@38.706267,-77.206916,3a,15y,60.67h,86.85t/data=!3m4!1e1!3m2!1sniU23dZxU8difq4uun6hFw!2e0" TargetMode="External"/><Relationship Id="rId104" Type="http://schemas.openxmlformats.org/officeDocument/2006/relationships/hyperlink" Target="https://www.google.com/maps/@38.709428,-77.192759,3a,75y,92.15h,81.81t/data=!3m4!1e1!3m2!1sfVX86W6SRmz-5oabFmAt7g!2e0" TargetMode="External"/><Relationship Id="rId120" Type="http://schemas.openxmlformats.org/officeDocument/2006/relationships/hyperlink" Target="https://www.google.com/maps/@38.746685,-77.049016,3a,75y,276.58h,69.31t/data=!3m4!1e1!3m2!1sSPvpPYECKFrqLlieP3rTAA!2e0!5m1!1e3" TargetMode="External"/><Relationship Id="rId125" Type="http://schemas.openxmlformats.org/officeDocument/2006/relationships/hyperlink" Target="https://www.google.com/maps/@38.792454,-77.04991,3a,75y,141.48h,81.36t/data=!3m4!1e1!3m2!1snc5lja4HMn5Uog-jkjTEMQ!2e0" TargetMode="External"/><Relationship Id="rId7" Type="http://schemas.openxmlformats.org/officeDocument/2006/relationships/hyperlink" Target="https://www.google.com/maps/@38.824705,-77.043416,3a,45.5y,145.12h,85.73t/data=!3m4!1e1!3m2!1sg6FeU6UaCexRaVxlbQQCUA!2e0?hl=en" TargetMode="External"/><Relationship Id="rId71" Type="http://schemas.openxmlformats.org/officeDocument/2006/relationships/hyperlink" Target="https://lh4.googleusercontent.com/-PkKc6GPxWZk/U9_gBBEAhLI/AAAAAAAAAC4/3u-B1bJyUBs/w642-h856-no/sb%2Bunion%2Bconfirm.jpg" TargetMode="External"/><Relationship Id="rId92" Type="http://schemas.openxmlformats.org/officeDocument/2006/relationships/hyperlink" Target="https://www.google.com/maps/@38.703899,-77.246222,3a,49.4y,300.93h,83.69t/data=!3m4!1e1!3m2!1sRymSGckNsTDwR9uG2w5Fgg!2e0" TargetMode="External"/><Relationship Id="rId2" Type="http://schemas.openxmlformats.org/officeDocument/2006/relationships/hyperlink" Target="https://www.google.com/maps/@38.654647,-77.536365,3a,75y,146.12h,60.98t/data=!3m4!1e1!3m2!1sWqB5kE9S0pWDLiDZp31ajQ!2e0" TargetMode="External"/><Relationship Id="rId29" Type="http://schemas.openxmlformats.org/officeDocument/2006/relationships/hyperlink" Target="https://www.google.com/maps/@38.638919,-77.444126,3a,75y,339.49h,82.65t/data=!3m4!1e1!3m2!1stmjRa4KnOWS1HQlMfJ2FUQ!2e0" TargetMode="External"/><Relationship Id="rId24" Type="http://schemas.openxmlformats.org/officeDocument/2006/relationships/hyperlink" Target="https://www.google.com/maps/@38.799578,-77.044707,3a,75y,33.95h,78.42t/data=!3m4!1e1!3m2!1skRu2rGlOQ4aCahCaherG4Q!2e0" TargetMode="External"/><Relationship Id="rId40" Type="http://schemas.openxmlformats.org/officeDocument/2006/relationships/hyperlink" Target="https://www.google.com/maps/@38.66808,-77.405543,3a,75y,70.16h,73.02t/data=!3m4!1e1!3m2!1sNUODdsnDVGCA42aU8AFhZA!2e0" TargetMode="External"/><Relationship Id="rId45" Type="http://schemas.openxmlformats.org/officeDocument/2006/relationships/hyperlink" Target="https://www.google.com/maps/@38.681089,-77.359915,3a,41.2y,52.42h,83.89t/data=!3m4!1e1!3m2!1s_0HzoereczflUrcBPthjxA!2e0" TargetMode="External"/><Relationship Id="rId66" Type="http://schemas.openxmlformats.org/officeDocument/2006/relationships/hyperlink" Target="https://www.google.com/maps/@38.677714,-77.276405,3a,45.2y,289.17h,83.8t/data=!3m4!1e1!3m2!1sNwSxADQxR4QSNzf1651d3Q!2e0" TargetMode="External"/><Relationship Id="rId87" Type="http://schemas.openxmlformats.org/officeDocument/2006/relationships/hyperlink" Target="https://www.google.com/maps/@38.699705,-77.256183,3a,38.6y,266.93h,86.22t/data=!3m4!1e1!3m2!1sDNZ5X_O-E5yDus9tnjXaqw!2e0" TargetMode="External"/><Relationship Id="rId110" Type="http://schemas.openxmlformats.org/officeDocument/2006/relationships/hyperlink" Target="https://www.google.com/maps/@38.716263,-77.132366,3a,41.5y,352.17h,85.3t/data=!3m4!1e1!3m2!1sYEZBis1wt6ErSs9tSVxutg!2e0!5m1!1e3" TargetMode="External"/><Relationship Id="rId115" Type="http://schemas.openxmlformats.org/officeDocument/2006/relationships/hyperlink" Target="https://www.google.com/maps/@38.711219,-77.085549,3a,68.9y,151.44h,86.68t/data=!3m4!1e1!3m2!1s5h58VcH-0vLq63OwYvHtGw!2e0!5m1!1e3" TargetMode="External"/><Relationship Id="rId131" Type="http://schemas.openxmlformats.org/officeDocument/2006/relationships/hyperlink" Target="https://lh5.googleusercontent.com/-GMU0eBwVyP8/U-jGoBEhubI/AAAAAAAAAHg/-Om39PicfaU/w1199-h899-no/NB%2Bfrom%2BJones%2BPoint%2BPark.jpg" TargetMode="External"/><Relationship Id="rId61" Type="http://schemas.openxmlformats.org/officeDocument/2006/relationships/hyperlink" Target="https://www.google.com/maps/@38.653175,-77.314454,3a,46.9y,264.93h,82.03t/data=!3m4!1e1!3m2!1syXMISJYvcuXdFCrDEK7m_g!2e0" TargetMode="External"/><Relationship Id="rId82" Type="http://schemas.openxmlformats.org/officeDocument/2006/relationships/hyperlink" Target="https://www.google.com/maps/@38.687781,-77.257851,3a,47.2y,216.11h,80.02t/data=!3m4!1e1!3m2!1sZbK9bSDHz4GSAguJDItsVA!2e0" TargetMode="External"/><Relationship Id="rId19" Type="http://schemas.openxmlformats.org/officeDocument/2006/relationships/hyperlink" Target="https://www.google.com/maps/@38.633044,-77.43735,3a,50.1y,80.11h,81.73t/data=!3m4!1e1!3m2!1sisD-yg_tRYeij37oMH0F0w!2e0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google.com/maps/@38.633495,-77.437114,3a,49y,170.58h,88.51t/data=!3m4!1e1!3m2!1sn8ysIbTn-e3t4voJwzNz7w!2e0" TargetMode="External"/><Relationship Id="rId117" Type="http://schemas.openxmlformats.org/officeDocument/2006/relationships/hyperlink" Target="https://www.google.com/maps/@38.714852,-77.046924,3a,25.8y,357.04h,83.04t/data=!3m4!1e1!3m2!1siT4ZPYaogVMThpUEW1NMKg!2e0!5m1!1e3" TargetMode="External"/><Relationship Id="rId21" Type="http://schemas.openxmlformats.org/officeDocument/2006/relationships/hyperlink" Target="https://lh6.googleusercontent.com/-33pYQX60ibI/U-jG90twEcI/AAAAAAAAAKM/Pc7B-BhNK1w/w674-h899-no/Sb%2Bbypass%2Btunnel%2Bexit.jpg" TargetMode="External"/><Relationship Id="rId42" Type="http://schemas.openxmlformats.org/officeDocument/2006/relationships/hyperlink" Target="https://www.google.com/maps/@38.679739,-77.361476,3a,49.4y,69.05h,80.24t/data=!3m4!1e1!3m2!1stWKAnmFTDATXp5GyJbiCLw!2e0" TargetMode="External"/><Relationship Id="rId47" Type="http://schemas.openxmlformats.org/officeDocument/2006/relationships/hyperlink" Target="https://www.google.com/maps/@38.681347,-77.359986,3a,59y,318.01h,84.37t/data=!3m4!1e1!3m2!1s-Y5lR5pccL4sBmfi5GJkkQ!2e0" TargetMode="External"/><Relationship Id="rId63" Type="http://schemas.openxmlformats.org/officeDocument/2006/relationships/hyperlink" Target="https://www.google.com/maps/@38.676461,-77.277022,3a,65.6y,45.3h,85.03t/data=!3m4!1e1!3m2!1sVC4ekbNAu-LHsCmo0vF7qg!2e0" TargetMode="External"/><Relationship Id="rId68" Type="http://schemas.openxmlformats.org/officeDocument/2006/relationships/hyperlink" Target="https://www.google.com/maps/@38.67869,-77.271199,3a,75y,330.81h,80.52t/data=!3m4!1e1!3m2!1sEWPS3I1snNZNWVUkUXvvdA!2e0" TargetMode="External"/><Relationship Id="rId84" Type="http://schemas.openxmlformats.org/officeDocument/2006/relationships/hyperlink" Target="https://www.google.com/maps/@38.693576,-77.256118,3a,66.8y,52.21h,88.27t/data=!3m4!1e1!3m2!1sXUEV2iXQm7DOgwn1X2bxwg!2e0" TargetMode="External"/><Relationship Id="rId89" Type="http://schemas.openxmlformats.org/officeDocument/2006/relationships/hyperlink" Target="https://www.google.com/maps/@38.699866,-77.255704,3a,75y,264.27h,85.57t/data=!3m4!1e1!3m2!1sePUlETwzgzwi8xKNiHbyIA!2e0" TargetMode="External"/><Relationship Id="rId112" Type="http://schemas.openxmlformats.org/officeDocument/2006/relationships/hyperlink" Target="https://www.google.com/maps/@38.712684,-77.089599,3a,51y,324.86h,75.89t/data=!3m4!1e1!3m2!1sbj4fP4jMhn0ZAShI-BgKSw!2e0!5m1!1e3" TargetMode="External"/><Relationship Id="rId133" Type="http://schemas.openxmlformats.org/officeDocument/2006/relationships/hyperlink" Target="https://www.google.com/maps/@38.797365,-77.041688,3a,75y,17.17h,79.27t/data=!3m4!1e1!3m2!1s8ZuyIGGyxnRvRqIIq8H5lA!2e0!5m1!1e3" TargetMode="External"/><Relationship Id="rId16" Type="http://schemas.openxmlformats.org/officeDocument/2006/relationships/hyperlink" Target="https://www.google.com/maps/@38.799714,-77.041239,3a,75y,27.59h,79.37t/data=!3m4!1e1!3m2!1sycuSb4WK1BUPESZYGw_iPA!2e0" TargetMode="External"/><Relationship Id="rId107" Type="http://schemas.openxmlformats.org/officeDocument/2006/relationships/hyperlink" Target="https://www.google.com/maps/@38.744193,-77.150221,3a,75.2y,82.24h,77.88t/data=!3m4!1e1!3m2!1sxN2AKF--lu5MrGBRqzY6zg!2e0!5m1!1e3" TargetMode="External"/><Relationship Id="rId11" Type="http://schemas.openxmlformats.org/officeDocument/2006/relationships/hyperlink" Target="https://lh6.googleusercontent.com/qfzn080xoghfeHSSCg63cfgSCMaBspfhoZKFz15_ZDc=w674-h899-no" TargetMode="External"/><Relationship Id="rId32" Type="http://schemas.openxmlformats.org/officeDocument/2006/relationships/hyperlink" Target="https://www.google.com/maps/@38.644428,-77.443308,3a,34.6y,190.55h,86.23t/data=!3m4!1e1!3m2!1sJa3dtOwC8HiUEzmgv3vwQg!2e0" TargetMode="External"/><Relationship Id="rId37" Type="http://schemas.openxmlformats.org/officeDocument/2006/relationships/hyperlink" Target="https://www.google.com/maps/@38.658595,-77.440691,3a,39.7y,136.74h,90t/data=!3m4!1e1!3m2!1sZymV3NeJe9HHWPXm1cETZg!2e0" TargetMode="External"/><Relationship Id="rId53" Type="http://schemas.openxmlformats.org/officeDocument/2006/relationships/hyperlink" Target="https://www.google.com/maps/@38.666989,-77.33263,3a,75y,135.1h,87.09t/data=!3m4!1e1!3m2!1sRuje5l6taDsxJUMOL8bxeA!2e0" TargetMode="External"/><Relationship Id="rId58" Type="http://schemas.openxmlformats.org/officeDocument/2006/relationships/hyperlink" Target="https://www.google.com/maps/@38.653368,-77.316754,3a,19.5y,195.89h,87.41t/data=!3m4!1e1!3m2!1syUejUCVGnXjlC-0sokpMiw!2e0" TargetMode="External"/><Relationship Id="rId74" Type="http://schemas.openxmlformats.org/officeDocument/2006/relationships/hyperlink" Target="https://lh6.googleusercontent.com/-MXOswRHyn-4/U9_gCDEL99I/AAAAAAAAADA/hsmvzSDdzvI/w644-h859-no/20140725_163018.jpg" TargetMode="External"/><Relationship Id="rId79" Type="http://schemas.openxmlformats.org/officeDocument/2006/relationships/hyperlink" Target="https://lh6.googleusercontent.com/-imid0PIjc5Q/U9_fyPpkk3I/AAAAAAAAABY/P5bQdgGGnjY/w642-h856-no/20140725_161637.jpg" TargetMode="External"/><Relationship Id="rId102" Type="http://schemas.openxmlformats.org/officeDocument/2006/relationships/hyperlink" Target="https://www.google.com/maps/@38.709653,-77.193549,3a,75y,322.6h,81.86t/data=!3m4!1e1!3m2!1smTe5n_vRt0TCF5rgbdRipg!2e0" TargetMode="External"/><Relationship Id="rId123" Type="http://schemas.openxmlformats.org/officeDocument/2006/relationships/hyperlink" Target="https://www.google.com/maps/@38.747419,-77.048427,3a,48.9y,11.79h,79.11t/data=!3m4!1e1!3m2!1sLqLC1OC2ztO20J3LOBHkDw!2e0!5m1!1e3" TargetMode="External"/><Relationship Id="rId128" Type="http://schemas.openxmlformats.org/officeDocument/2006/relationships/hyperlink" Target="https://lh4.googleusercontent.com/-ar9-u3_pDPE/U-jGuBmaOkI/AAAAAAAAAIg/h9hrSbS6YRQ/w1199-h899-no/Nb%2Bbypass%2Bat%2Bjones%2Bpoint%2Bapproach.jpg" TargetMode="External"/><Relationship Id="rId5" Type="http://schemas.openxmlformats.org/officeDocument/2006/relationships/hyperlink" Target="https://www.google.com/maps/@38.841383,-77.048104,3a,15y,13.74h,84.69t/data=!3m4!1e1!3m2!1sVlOWZ4gWEJTLw-S7WsMpZA!2e0?hl=en" TargetMode="External"/><Relationship Id="rId90" Type="http://schemas.openxmlformats.org/officeDocument/2006/relationships/hyperlink" Target="https://www.google.com/maps/@38.703994,-77.247093,3a,74.3y,292.37h,83.24t/data=!3m4!1e1!3m2!1sQawNAE1a0NFFKNiVBllJOw!2e0" TargetMode="External"/><Relationship Id="rId95" Type="http://schemas.openxmlformats.org/officeDocument/2006/relationships/hyperlink" Target="https://www.google.com/maps/@38.702157,-77.243821,3a,65.1y,156.3h,77.24t/data=!3m4!1e1!3m2!1swQezjSDX7UtJQWyzw2LNPg!2e0" TargetMode="External"/><Relationship Id="rId14" Type="http://schemas.openxmlformats.org/officeDocument/2006/relationships/hyperlink" Target="https://www.google.com/maps/@38.8744203,-77.0453818,3a,75y,343.77h,81.17t/data=!3m4!1e1!3m2!1s77V-NVY95TdQbi5OrzesVw!2e0?hl=en" TargetMode="External"/><Relationship Id="rId22" Type="http://schemas.openxmlformats.org/officeDocument/2006/relationships/hyperlink" Target="https://www.google.com/maps/@38.800032,-77.044611,3a,75y,275.93h,66.54t/data=!3m4!1e1!3m2!1sIYWLyQsNMHXdx43eL1oglg!2e0" TargetMode="External"/><Relationship Id="rId27" Type="http://schemas.openxmlformats.org/officeDocument/2006/relationships/hyperlink" Target="https://www.google.com/maps/@38.635671,-77.438025,3a,75y,39.73h,72.86t/data=!3m4!1e1!3m2!1sacMsb2Gfr42pOq2-2JiTCw!2e0" TargetMode="External"/><Relationship Id="rId30" Type="http://schemas.openxmlformats.org/officeDocument/2006/relationships/hyperlink" Target="https://www.google.com/maps/@38.639464,-77.444342,3a,50.3y,208.23h,79.34t/data=!3m4!1e1!3m2!1ssOTAwh8h8TaK-f8KX8Xp7Q!2e0" TargetMode="External"/><Relationship Id="rId35" Type="http://schemas.openxmlformats.org/officeDocument/2006/relationships/hyperlink" Target="https://www.google.com/maps/@38.658068,-77.440772,3a,48.2y,351.12h,92.68t/data=!3m4!1e1!3m2!1sJUGErkGtNVOJSYQ1oPWyeA!2e0" TargetMode="External"/><Relationship Id="rId43" Type="http://schemas.openxmlformats.org/officeDocument/2006/relationships/hyperlink" Target="https://www.google.com/maps/@38.680834,-77.359956,3a,87.2y,75.59h,80.27t/data=!3m4!1e1!3m2!1sS55kPNvJsAJ3Gwv9BDHzbw!2e0" TargetMode="External"/><Relationship Id="rId48" Type="http://schemas.openxmlformats.org/officeDocument/2006/relationships/hyperlink" Target="https://www.google.com/maps/@38.680866,-77.359228,3a,39.9y,94.87h,85.45t/data=!3m4!1e1!3m2!1sEwElUnz1owVrakMYHXCTrw!2e0" TargetMode="External"/><Relationship Id="rId56" Type="http://schemas.openxmlformats.org/officeDocument/2006/relationships/hyperlink" Target="https://www.google.com/maps/@38.65484,-77.318059,3a,75y,144.11h,85.68t/data=!3m4!1e1!3m2!1sp9gEJjCa4rJPK-Fdik_k9w!2e0" TargetMode="External"/><Relationship Id="rId64" Type="http://schemas.openxmlformats.org/officeDocument/2006/relationships/hyperlink" Target="https://www.google.com/maps/@38.677577,-77.276256,3a,72y,125.39h,88.56t/data=!3m4!1e1!3m2!1srI-uJRENx5O17QokSi3UBA!2e0" TargetMode="External"/><Relationship Id="rId69" Type="http://schemas.openxmlformats.org/officeDocument/2006/relationships/hyperlink" Target="https://www.google.com/maps/@38.678519,-77.271214,3a,75y,136.09h,72t/data=!3m4!1e1!3m2!1s3C-Vcn2wOqZ4sqmq0xi56g!2e0" TargetMode="External"/><Relationship Id="rId77" Type="http://schemas.openxmlformats.org/officeDocument/2006/relationships/hyperlink" Target="https://lh4.googleusercontent.com/-xTktztxHlyY/U9_f5LWTjpI/AAAAAAAAACE/of4sRGpTOEE/w644-h859-no/SB%2Bcommerce%2Bleft%2Barrow.jpg" TargetMode="External"/><Relationship Id="rId100" Type="http://schemas.openxmlformats.org/officeDocument/2006/relationships/hyperlink" Target="https://www.google.com/maps/@38.706606,-77.204503,3a,44.7y,25.36h,86.71t/data=!3m4!1e1!3m2!1sT3Tw3Rxakboweynd9YnRdA!2e0" TargetMode="External"/><Relationship Id="rId105" Type="http://schemas.openxmlformats.org/officeDocument/2006/relationships/hyperlink" Target="https://www.google.com/maps/@38.709753,-77.192721,3a,46.9y,30.63h,74.83t/data=!3m4!1e1!3m2!1s8QKUD7b7kX0MMUk7ljO-9g!2e0" TargetMode="External"/><Relationship Id="rId113" Type="http://schemas.openxmlformats.org/officeDocument/2006/relationships/hyperlink" Target="https://www.google.com/maps/@38.711582,-77.087861,3a,75y,174.03h,79.42t/data=!3m4!1e1!3m2!1s_FKRPzAA6ctdaRdCfKIsmw!2e0!5m1!1e3" TargetMode="External"/><Relationship Id="rId118" Type="http://schemas.openxmlformats.org/officeDocument/2006/relationships/hyperlink" Target="https://www.google.com/maps/@38.714758,-77.04703,3a,17.6y,7.22h,84.17t/data=!3m4!1e1!3m2!1sZw3Z21pCTpcP4_Oh8krK8g!2e0!5m1!1e3" TargetMode="External"/><Relationship Id="rId126" Type="http://schemas.openxmlformats.org/officeDocument/2006/relationships/hyperlink" Target="https://www.google.com/maps/@38.7928533,-77.0497396,3a,37.4y,50.44h,86.58t/data=!3m4!1e1!3m2!1sU5JDLhCgUYG2gBz47wNGAQ!2e0" TargetMode="External"/><Relationship Id="rId134" Type="http://schemas.openxmlformats.org/officeDocument/2006/relationships/hyperlink" Target="https://lh3.googleusercontent.com/-AenpPZFjFvU/VBss4lHsq0I/AAAAAAAAAO4/Desz6qu0vbY/w644-h859-no/20140808_141804.jpg" TargetMode="External"/><Relationship Id="rId8" Type="http://schemas.openxmlformats.org/officeDocument/2006/relationships/hyperlink" Target="https://www.google.com/maps/@38.823876,-77.043352,3a,35.9y,43.12h,83.63t/data=!3m4!1e1!3m2!1s2sokbEiPAsAjiK_RrG_XNg!2e0?hl=en" TargetMode="External"/><Relationship Id="rId51" Type="http://schemas.openxmlformats.org/officeDocument/2006/relationships/hyperlink" Target="https://www.google.com/maps/@38.672317,-77.336298,3a,49.7y,130.05h,87.42t/data=!3m4!1e1!3m2!1s3_sqnicEPxFC5drN0pguAg!2e0" TargetMode="External"/><Relationship Id="rId72" Type="http://schemas.openxmlformats.org/officeDocument/2006/relationships/hyperlink" Target="https://lh3.googleusercontent.com/-VesbtNwjJmc/U9_f-1viarI/AAAAAAAAACo/lrh6KIEbFos/w642-h856-no/Nb%2Bcomnerce%2Bright%2Barrow.jpg" TargetMode="External"/><Relationship Id="rId80" Type="http://schemas.openxmlformats.org/officeDocument/2006/relationships/hyperlink" Target="https://www.google.com/maps/@38.68602,-77.257996,3a,45.3y,320.46h,92.32t/data=!3m4!1e1!3m2!1sJn7vMN9Ycs_Awz3x2qOhfw!2e0" TargetMode="External"/><Relationship Id="rId85" Type="http://schemas.openxmlformats.org/officeDocument/2006/relationships/hyperlink" Target="https://www.google.com/maps/@38.699228,-77.25669,3a,75y,189.33h,77.24t/data=!3m4!1e1!3m2!1s7CXAhoRNPB-2q0S1EtDDEw!2e0" TargetMode="External"/><Relationship Id="rId93" Type="http://schemas.openxmlformats.org/officeDocument/2006/relationships/hyperlink" Target="https://www.google.com/maps/@38.703561,-77.245754,3a,75y,155.84h,83t/data=!3m4!1e1!3m2!1s48XYFyYoXEwTdkuyf8kVhA!2e0" TargetMode="External"/><Relationship Id="rId98" Type="http://schemas.openxmlformats.org/officeDocument/2006/relationships/hyperlink" Target="https://www.google.com/maps/@38.70588,-77.205725,3a,75y,129.14h,75.36t/data=!3m4!1e1!3m2!1slKs1SMPJYPdoPfH-Ds1vfw!2e0" TargetMode="External"/><Relationship Id="rId121" Type="http://schemas.openxmlformats.org/officeDocument/2006/relationships/hyperlink" Target="https://www.google.com/maps/@38.746741,-77.048616,3a,48.9y,52.92h,78.46t/data=!3m4!1e1!3m2!1sIIxfzdv5RESLNwwap1ZcsA!2e0!5m1!1e3" TargetMode="External"/><Relationship Id="rId3" Type="http://schemas.openxmlformats.org/officeDocument/2006/relationships/hyperlink" Target="https://www.google.com/maps/@38.640323,-77.493129,3a,75y,132.77h,82.42t/data=!3m4!1e1!3m2!1s34nHfT6ETPj-kQU53Eh1Jw!2e0" TargetMode="External"/><Relationship Id="rId12" Type="http://schemas.openxmlformats.org/officeDocument/2006/relationships/hyperlink" Target="https://www.google.com/maps/@38.809999,-77.03987,3a,46.9y,310.24h,87.42t/data=!3m4!1e1!3m2!1sc3XTMa3gBAzFkyMgZ8vUYQ!2e0?hl=en" TargetMode="External"/><Relationship Id="rId17" Type="http://schemas.openxmlformats.org/officeDocument/2006/relationships/hyperlink" Target="https://www.google.com/maps/@38.640323,-77.493129,3a,75y,312.26h,83.37t/data=!3m4!1e1!3m2!1s34nHfT6ETPj-kQU53Eh1Jw!2e0" TargetMode="External"/><Relationship Id="rId25" Type="http://schemas.openxmlformats.org/officeDocument/2006/relationships/hyperlink" Target="https://lh3.googleusercontent.com/-kmEm0ouE_1M/U-jGlt4B5MI/AAAAAAAAAHM/zb4UXi2F2is/w1199-h899-no/NB%2Bapproach%2Bto%2BUnion.jpg" TargetMode="External"/><Relationship Id="rId33" Type="http://schemas.openxmlformats.org/officeDocument/2006/relationships/hyperlink" Target="https://www.google.com/maps/@38.643899,-77.4432,3a,40.3y,327.59h,86.18t/data=!3m4!1e1!3m2!1seAOq6XP9P39kdQ7f9fHY2Q!2e0" TargetMode="External"/><Relationship Id="rId38" Type="http://schemas.openxmlformats.org/officeDocument/2006/relationships/hyperlink" Target="https://www.google.com/maps/@38.658469,-77.440084,3a,72.5y,287.64h,91.62t/data=!3m4!1e1!3m2!1sLU9wCeZ97PCE09UuwtZh8w!2e0" TargetMode="External"/><Relationship Id="rId46" Type="http://schemas.openxmlformats.org/officeDocument/2006/relationships/hyperlink" Target="https://www.google.com/maps/@38.68114,-77.360182,3a,75y,225.17h,76.08t/data=!3m4!1e1!3m2!1s3GgysqoCpihXn0IcisiIGA!2e0" TargetMode="External"/><Relationship Id="rId59" Type="http://schemas.openxmlformats.org/officeDocument/2006/relationships/hyperlink" Target="https://www.google.com/maps/@38.652849,-77.316054,3a,41.3y,288.62h,81.66t/data=!3m4!1e1!3m2!1se_uyeJqrnVbN-d0T-uBjLw!2e0" TargetMode="External"/><Relationship Id="rId67" Type="http://schemas.openxmlformats.org/officeDocument/2006/relationships/hyperlink" Target="https://www.google.com/maps/@38.678538,-77.27309,3a,75y,92.17h,78.27t/data=!3m4!1e1!3m2!1saAGjbJINF7bwI6ibmL-UZw!2e0" TargetMode="External"/><Relationship Id="rId103" Type="http://schemas.openxmlformats.org/officeDocument/2006/relationships/hyperlink" Target="https://www.google.com/maps/@38.709989,-77.192898,3a,31.8y,218.84h,85.95t/data=!3m4!1e1!3m2!1sKhy-1rC3SWPh2q-Fs9m0nA!2e0" TargetMode="External"/><Relationship Id="rId108" Type="http://schemas.openxmlformats.org/officeDocument/2006/relationships/hyperlink" Target="https://www.google.com/maps/@38.718104,-77.133251,3a,75y,3.29h,69.84t/data=!3m4!1e1!3m2!1sKaBzv7IdHMnXCpm7UFfmGQ!2e0!5m1!1e3" TargetMode="External"/><Relationship Id="rId116" Type="http://schemas.openxmlformats.org/officeDocument/2006/relationships/hyperlink" Target="https://www.google.com/maps/@38.710964,-77.085656,3a,50y,62.96h,84.05t/data=!3m4!1e1!3m2!1s5sC7C9HOrO_hiYQcfbSb_Q!2e0!5m1!1e3" TargetMode="External"/><Relationship Id="rId124" Type="http://schemas.openxmlformats.org/officeDocument/2006/relationships/hyperlink" Target="https://www.google.com/maps/@38.749102,-77.049089,3a,29.4y,332.01h,85.11t/data=!3m4!1e1!3m2!1sgX6W8EYYMtcG4R-Blr-bpQ!2e0!5m1!1e3" TargetMode="External"/><Relationship Id="rId129" Type="http://schemas.openxmlformats.org/officeDocument/2006/relationships/hyperlink" Target="https://lh6.googleusercontent.com/-hpAqUXuZjuE/U-jGoEe5C0I/AAAAAAAAAHk/tCIPErYx0TY/w674-h899-no/NB%2Bdecision%2Bpoint.jpg" TargetMode="External"/><Relationship Id="rId20" Type="http://schemas.openxmlformats.org/officeDocument/2006/relationships/hyperlink" Target="https://lh4.googleusercontent.com/-Hkp7ksNiQ3E/U-jG25TnMjI/AAAAAAAAAJY/9qBnyCo0L4s/w1199-h899-no/SB%2Bbypass%2Bwilkes%2Bstreet%2B2.jpg" TargetMode="External"/><Relationship Id="rId41" Type="http://schemas.openxmlformats.org/officeDocument/2006/relationships/hyperlink" Target="https://www.google.com/maps/@38.669795,-77.400971,3a,75y,260.09h,87.72t/data=!3m4!1e1!3m2!1swFLwm7XICBPCwiCn95JVoA!2e0" TargetMode="External"/><Relationship Id="rId54" Type="http://schemas.openxmlformats.org/officeDocument/2006/relationships/hyperlink" Target="https://www.google.com/maps/@38.666904,-77.332535,3a,45.5y,226.5h,83.61t/data=!3m4!1e1!3m2!1sQT5Of-bvdEIRZQ058jfYfQ!2e0" TargetMode="External"/><Relationship Id="rId62" Type="http://schemas.openxmlformats.org/officeDocument/2006/relationships/hyperlink" Target="https://www.google.com/maps/@38.676643,-77.277156,3a,51.3y,217.95h,84.26t/data=!3m4!1e1!3m2!1sLPEs60opmU_q1BX06LhWkw!2e0" TargetMode="External"/><Relationship Id="rId70" Type="http://schemas.openxmlformats.org/officeDocument/2006/relationships/hyperlink" Target="https://www.google.com/maps/@38.678433,-77.27076,3a,51y,9.71h,85.74t/data=!3m4!1e1!3m2!1sxbxoVTyW1lKIL-oscALs2g!2e0" TargetMode="External"/><Relationship Id="rId75" Type="http://schemas.openxmlformats.org/officeDocument/2006/relationships/hyperlink" Target="https://lh6.googleusercontent.com/-u-yNSSdhq8w/U9_gKm3Em1I/AAAAAAAAADw/zw4r13nJeF0/w642-h856-no/NB%2BMill%2Bleft%2Barrow.jpg" TargetMode="External"/><Relationship Id="rId83" Type="http://schemas.openxmlformats.org/officeDocument/2006/relationships/hyperlink" Target="https://www.google.com/maps/@38.693521,-77.256299,3a,51y,338.09h,87.55t/data=!3m4!1e1!3m2!1ssVlWEZx3U3HjKklJHC7dPA!2e0" TargetMode="External"/><Relationship Id="rId88" Type="http://schemas.openxmlformats.org/officeDocument/2006/relationships/hyperlink" Target="https://www.google.com/maps/@38.699827,-77.255813,3a,41.7y,81.51h,75.44t/data=!3m4!1e1!3m2!1skXJh2Q6wsGKWs4AQXRgYXQ!2e0" TargetMode="External"/><Relationship Id="rId91" Type="http://schemas.openxmlformats.org/officeDocument/2006/relationships/hyperlink" Target="https://www.google.com/maps/@38.703412,-77.245542,3a,75y,310.01h,75.13t/data=!3m4!1e1!3m2!1s8syu_qCHmf8jd3pTSTpoPQ!2e0" TargetMode="External"/><Relationship Id="rId96" Type="http://schemas.openxmlformats.org/officeDocument/2006/relationships/hyperlink" Target="https://www.google.com/maps/@38.706267,-77.206916,3a,34.3y,287.83h,86.92t/data=!3m4!1e1!3m2!1sniU23dZxU8difq4uun6hFw!2e0" TargetMode="External"/><Relationship Id="rId111" Type="http://schemas.openxmlformats.org/officeDocument/2006/relationships/hyperlink" Target="https://www.google.com/maps/@38.715981,-77.132353,3a,67.6y,153.32h,68.95t/data=!3m4!1e1!3m2!1sbej1xFdMza0qVoCvfpeuvg!2e0!5m1!1e3" TargetMode="External"/><Relationship Id="rId132" Type="http://schemas.openxmlformats.org/officeDocument/2006/relationships/hyperlink" Target="https://lh5.googleusercontent.com/-mt1YpwDl--Q/U-jG2t9aqpI/AAAAAAAAAJU/XE66Jv-Mbg8/w674-h899-no/SB%2Bapproach%2Bto%2BJones%2BPoint%2BPark.jpg" TargetMode="External"/><Relationship Id="rId1" Type="http://schemas.openxmlformats.org/officeDocument/2006/relationships/hyperlink" Target="https://www.google.com/maps/@38.654706,-77.536453,3a,75y,317.11h,89.44t/data=!3m4!1e1!3m2!1sLSFbqcX92SDp-wArguUsUw!2e0" TargetMode="External"/><Relationship Id="rId6" Type="http://schemas.openxmlformats.org/officeDocument/2006/relationships/hyperlink" Target="https://www.google.com/maps/@38.841383,-77.048104,3a,36.8y,36.35h,81.1t/data=!3m4!1e1!3m2!1sVlOWZ4gWEJTLw-S7WsMpZA!2e0?hl=en" TargetMode="External"/><Relationship Id="rId15" Type="http://schemas.openxmlformats.org/officeDocument/2006/relationships/hyperlink" Target="https://www.google.com/maps/@38.800001,-77.041168,3a,75y,218.59h,68.45t/data=!3m4!1e1!3m2!1s271MsThTul0Y2UD3Ya0I8Q!2e0" TargetMode="External"/><Relationship Id="rId23" Type="http://schemas.openxmlformats.org/officeDocument/2006/relationships/hyperlink" Target="https://www.google.com/maps/@38.799332,-77.044759,3a,50.9y,201.26h,80.76t/data=!3m4!1e1!3m2!1sH03JnfGfx073c4gXz-IU9g!2e0" TargetMode="External"/><Relationship Id="rId28" Type="http://schemas.openxmlformats.org/officeDocument/2006/relationships/hyperlink" Target="https://www.google.com/maps/@38.636159,-77.438491,3a,90y,122.64h,82.85t/data=!3m4!1e1!3m2!1sAUJkAva63qoCBx8beRR3LQ!2e0" TargetMode="External"/><Relationship Id="rId36" Type="http://schemas.openxmlformats.org/officeDocument/2006/relationships/hyperlink" Target="https://www.google.com/maps/@38.65867,-77.440809,3a,50y,283.76h,84.73t/data=!3m4!1e1!3m2!1sx_iG0VGqV1EhIZZFrXUd3g!2e0" TargetMode="External"/><Relationship Id="rId49" Type="http://schemas.openxmlformats.org/officeDocument/2006/relationships/hyperlink" Target="https://www.google.com/maps/@38.673315,-77.337425,3a,45.1y,322.53h,80.8t/data=!3m4!1e1!3m2!1sYkSJE-nG0mobgec8SELSzQ!2e0" TargetMode="External"/><Relationship Id="rId57" Type="http://schemas.openxmlformats.org/officeDocument/2006/relationships/hyperlink" Target="https://www.google.com/maps/@38.653161,-77.316677,3a,39.4y,15.6h,83.15t/data=!3m4!1e1!3m2!1s5Qgh46X1qIwKOK5v3D8FTQ!2e0" TargetMode="External"/><Relationship Id="rId106" Type="http://schemas.openxmlformats.org/officeDocument/2006/relationships/hyperlink" Target="https://www.google.com/maps/@38.744193,-77.150221,3a,75.2y,272.81h,76.89t/data=!3m4!1e1!3m2!1sxN2AKF--lu5MrGBRqzY6zg!2e0!5m1!1e3" TargetMode="External"/><Relationship Id="rId114" Type="http://schemas.openxmlformats.org/officeDocument/2006/relationships/hyperlink" Target="https://www.google.com/maps/@38.711487,-77.087534,3a,50y,281.34h,81.97t/data=!3m4!1e1!3m2!1sLVMBgrSFhuj-wnCs7VZvHA!2e0!5m1!1e3" TargetMode="External"/><Relationship Id="rId119" Type="http://schemas.openxmlformats.org/officeDocument/2006/relationships/hyperlink" Target="https://www.google.com/maps/@38.746652,-77.049245,3a,62y,102.85h,76.41t/data=!3m4!1e1!3m2!1s9SX4V_7YPkGQ_yqQ33SlAQ!2e0!5m1!1e3" TargetMode="External"/><Relationship Id="rId127" Type="http://schemas.openxmlformats.org/officeDocument/2006/relationships/hyperlink" Target="https://lh3.googleusercontent.com/-xtN_PbNtTpE/U-jGgrqIizI/AAAAAAAAAGs/gnuKKiPLSk0/w674-h899-no/20140808_142043.jpg" TargetMode="External"/><Relationship Id="rId10" Type="http://schemas.openxmlformats.org/officeDocument/2006/relationships/hyperlink" Target="https://www.google.com/maps/@38.814595,-77.039345,3a,75y,204.6h,83.88t/data=!3m4!1e1!3m2!1sMMyIry786A6zHY4D3pdLIQ!2e0?hl=en" TargetMode="External"/><Relationship Id="rId31" Type="http://schemas.openxmlformats.org/officeDocument/2006/relationships/hyperlink" Target="https://www.google.com/maps/@38.64379,-77.443361,3a,75y,54.47h,86.36t/data=!3m4!1e1!3m2!1sn0zJNzkxDZXC1oLCdEm9HA!2e0" TargetMode="External"/><Relationship Id="rId44" Type="http://schemas.openxmlformats.org/officeDocument/2006/relationships/hyperlink" Target="https://www.google.com/maps/@38.654948,-77.536811,3a,45.6y,214.66h,74.88t/data=!3m4!1e1!3m2!1sCzV4Lzb9aHOK-9LK7DHA9w!2e0" TargetMode="External"/><Relationship Id="rId52" Type="http://schemas.openxmlformats.org/officeDocument/2006/relationships/hyperlink" Target="https://www.google.com/maps/@38.672422,-77.336321,3a,75y,26.89h,82.84t/data=!3m4!1e1!3m2!1s-VLECCZJ-lBYOLRXP5DYzQ!2e0" TargetMode="External"/><Relationship Id="rId60" Type="http://schemas.openxmlformats.org/officeDocument/2006/relationships/hyperlink" Target="https://www.google.com/maps/@38.65204,-77.316566,3a,75y,198.8h,80.2t/data=!3m4!1e1!3m2!1s3BVKVFs1IJZZN09t8tHJGQ!2e0" TargetMode="External"/><Relationship Id="rId65" Type="http://schemas.openxmlformats.org/officeDocument/2006/relationships/hyperlink" Target="https://www.google.com/maps/@38.678102,-77.274928,3a,36.8y,257.75h,85.18t/data=!3m4!1e1!3m2!1sDakUpS8kp_z0ksQoICtxfw!2e0" TargetMode="External"/><Relationship Id="rId73" Type="http://schemas.openxmlformats.org/officeDocument/2006/relationships/hyperlink" Target="https://lh5.googleusercontent.com/-Tv6ctAnRT5s/U9_f7idKhWI/AAAAAAAAACY/Copmb9P5NS0/w644-h859-no/SB%2BUnion%2Bright%2Barrow.jpg" TargetMode="External"/><Relationship Id="rId78" Type="http://schemas.openxmlformats.org/officeDocument/2006/relationships/hyperlink" Target="https://lh5.googleusercontent.com/-orCCAyssnXk/U9_fs49609I/AAAAAAAAAAw/nUa8pcRUGlE/w642-h856-no/20140725_161354.jpg" TargetMode="External"/><Relationship Id="rId81" Type="http://schemas.openxmlformats.org/officeDocument/2006/relationships/hyperlink" Target="https://www.google.com/maps/@38.68668,-77.257991,3a,37.8y,220.64h,82.36t/data=!3m4!1e1!3m2!1skYTY7_Vlg7IpdHMxED0gLg!2e0" TargetMode="External"/><Relationship Id="rId86" Type="http://schemas.openxmlformats.org/officeDocument/2006/relationships/hyperlink" Target="https://www.google.com/maps/@38.699261,-77.256507,3a,75y,359.39h,79.75t/data=!3m4!1e1!3m2!1sqSXeshV00lPXP8wWpID3UQ!2e0" TargetMode="External"/><Relationship Id="rId94" Type="http://schemas.openxmlformats.org/officeDocument/2006/relationships/hyperlink" Target="https://www.google.com/maps/@38.70313,-77.245139,3a,42.9y,149.84h,83.14t/data=!3m4!1e1!3m2!1spe4D80rfPNJkzgaSdwc1tg!2e0" TargetMode="External"/><Relationship Id="rId99" Type="http://schemas.openxmlformats.org/officeDocument/2006/relationships/hyperlink" Target="https://www.google.com/maps/@38.706099,-77.205036,3a,38y,256.46h,81.03t/data=!3m4!1e1!3m2!1subOl6PAPuDE68oPxp_QF0A!2e0" TargetMode="External"/><Relationship Id="rId101" Type="http://schemas.openxmlformats.org/officeDocument/2006/relationships/hyperlink" Target="https://www.google.com/maps/@38.70777,-77.203052,3a,51.7y,258.86h,87.23t/data=!3m4!1e1!3m2!1sQvLKtK8-rfdBG9Zsf3X-Ug!2e0" TargetMode="External"/><Relationship Id="rId122" Type="http://schemas.openxmlformats.org/officeDocument/2006/relationships/hyperlink" Target="https://www.google.com/maps/@38.746949,-77.048519,3a,43.9y,186.28h,86.14t/data=!3m4!1e1!3m2!1s_dVQr6NXoXEr8ek0s0ntrA!2e0!5m1!1e3" TargetMode="External"/><Relationship Id="rId130" Type="http://schemas.openxmlformats.org/officeDocument/2006/relationships/hyperlink" Target="https://lh6.googleusercontent.com/-05vqKTYwlEE/U-jG72abfdI/AAAAAAAAAJ4/LmSJ3iZXb7U/w1199-h899-no/Sb%2Bat%2Bfork%2Bunder%2Bwoodrow%2Bwilson%2Bbridge.jpg" TargetMode="External"/><Relationship Id="rId135" Type="http://schemas.openxmlformats.org/officeDocument/2006/relationships/printerSettings" Target="../printerSettings/printerSettings4.bin"/><Relationship Id="rId4" Type="http://schemas.openxmlformats.org/officeDocument/2006/relationships/hyperlink" Target="https://www.google.com/maps/@38.8744203,-77.0453818,3a,75y,343.77h,81.17t/data=!3m4!1e1!3m2!1s77V-NVY95TdQbi5OrzesVw!2e0?hl=en" TargetMode="External"/><Relationship Id="rId9" Type="http://schemas.openxmlformats.org/officeDocument/2006/relationships/hyperlink" Target="https://www.google.com/maps/@38.814592,-77.039288,3a,39.4y,18.2h,85t/data=!3m4!1e1!3m2!1sqnulCCu8uZIZFraYbsLDDw!2e0?hl=en" TargetMode="External"/><Relationship Id="rId13" Type="http://schemas.openxmlformats.org/officeDocument/2006/relationships/hyperlink" Target="https://www.google.com/maps/@38.809723,-77.039077,3a,45.8y,218.99h,86.44t/data=!3m4!1e1!3m2!1sJzx-qQlEnlEw3bFRliMF9Q!2e0?hl=en" TargetMode="External"/><Relationship Id="rId18" Type="http://schemas.openxmlformats.org/officeDocument/2006/relationships/hyperlink" Target="https://www.google.com/maps/@38.63276,-77.438162,3a,75y,232.55h,75.43t/data=!3m4!1e1!3m2!1sdEocE9Q7CMRlqLSWEfFeUw!2e0" TargetMode="External"/><Relationship Id="rId39" Type="http://schemas.openxmlformats.org/officeDocument/2006/relationships/hyperlink" Target="https://www.google.com/maps/@38.658311,-77.439913,3a,81.7y,125.94h,74.03t/data=!3m4!1e1!3m2!1sab7pv5-kujxtH_Uqie8ThA!2e0" TargetMode="External"/><Relationship Id="rId109" Type="http://schemas.openxmlformats.org/officeDocument/2006/relationships/hyperlink" Target="https://www.google.com/maps/@38.717279,-77.132744,3a,47y,170.95h,81.76t/data=!3m4!1e1!3m2!1s_bLw6Fp2nTH55S37WowAVw!2e0!5m1!1e3" TargetMode="External"/><Relationship Id="rId34" Type="http://schemas.openxmlformats.org/officeDocument/2006/relationships/hyperlink" Target="https://www.google.com/maps/@38.658781,-77.440769,3a,15y,213.62h,86.27t/data=!3m4!1e1!3m2!1sUdimFib_y1SK8pWYvS2j6g!2e0" TargetMode="External"/><Relationship Id="rId50" Type="http://schemas.openxmlformats.org/officeDocument/2006/relationships/hyperlink" Target="https://www.google.com/maps/@38.673,-77.33636,3a,53.6y,67.32h,86.36t/data=!3m4!1e1!3m2!1s69Prb5TU8PoqpDU1L9vJLw!2e0" TargetMode="External"/><Relationship Id="rId55" Type="http://schemas.openxmlformats.org/officeDocument/2006/relationships/hyperlink" Target="https://www.google.com/maps/@38.666678,-77.332272,3a,90y,10.03h,78.47t/data=!3m4!1e1!3m2!1sNxPv1Q7CZj_q_0PycL94Aw!2e0" TargetMode="External"/><Relationship Id="rId76" Type="http://schemas.openxmlformats.org/officeDocument/2006/relationships/hyperlink" Target="https://lh5.googleusercontent.com/-Q1ZtKmaahHU/U9_f2ImZcrI/AAAAAAAAABo/GALuAzhbNLQ/w642-h856-no/sb%2Bellicott%2Bright%2Barrow%2B%283%29.jpg" TargetMode="External"/><Relationship Id="rId97" Type="http://schemas.openxmlformats.org/officeDocument/2006/relationships/hyperlink" Target="https://www.google.com/maps/@38.706267,-77.206916,3a,15y,60.67h,86.85t/data=!3m4!1e1!3m2!1sniU23dZxU8difq4uun6hFw!2e0" TargetMode="External"/><Relationship Id="rId104" Type="http://schemas.openxmlformats.org/officeDocument/2006/relationships/hyperlink" Target="https://www.google.com/maps/@38.709428,-77.192759,3a,75y,92.15h,81.81t/data=!3m4!1e1!3m2!1sfVX86W6SRmz-5oabFmAt7g!2e0" TargetMode="External"/><Relationship Id="rId120" Type="http://schemas.openxmlformats.org/officeDocument/2006/relationships/hyperlink" Target="https://www.google.com/maps/@38.746685,-77.049016,3a,75y,276.58h,69.31t/data=!3m4!1e1!3m2!1sSPvpPYECKFrqLlieP3rTAA!2e0!5m1!1e3" TargetMode="External"/><Relationship Id="rId125" Type="http://schemas.openxmlformats.org/officeDocument/2006/relationships/hyperlink" Target="https://www.google.com/maps/@38.792454,-77.04991,3a,75y,141.48h,81.36t/data=!3m4!1e1!3m2!1snc5lja4HMn5Uog-jkjTEMQ!2e0" TargetMode="External"/><Relationship Id="rId7" Type="http://schemas.openxmlformats.org/officeDocument/2006/relationships/hyperlink" Target="https://www.google.com/maps/@38.824705,-77.043416,3a,45.5y,145.12h,85.73t/data=!3m4!1e1!3m2!1sg6FeU6UaCexRaVxlbQQCUA!2e0?hl=en" TargetMode="External"/><Relationship Id="rId71" Type="http://schemas.openxmlformats.org/officeDocument/2006/relationships/hyperlink" Target="https://lh4.googleusercontent.com/-PkKc6GPxWZk/U9_gBBEAhLI/AAAAAAAAAC4/3u-B1bJyUBs/w642-h856-no/sb%2Bunion%2Bconfirm.jpg" TargetMode="External"/><Relationship Id="rId92" Type="http://schemas.openxmlformats.org/officeDocument/2006/relationships/hyperlink" Target="https://www.google.com/maps/@38.703899,-77.246222,3a,49.4y,300.93h,83.69t/data=!3m4!1e1!3m2!1sRymSGckNsTDwR9uG2w5Fgg!2e0" TargetMode="External"/><Relationship Id="rId2" Type="http://schemas.openxmlformats.org/officeDocument/2006/relationships/hyperlink" Target="https://www.google.com/maps/@38.654647,-77.536365,3a,75y,146.12h,60.98t/data=!3m4!1e1!3m2!1sWqB5kE9S0pWDLiDZp31ajQ!2e0" TargetMode="External"/><Relationship Id="rId29" Type="http://schemas.openxmlformats.org/officeDocument/2006/relationships/hyperlink" Target="https://www.google.com/maps/@38.638919,-77.444126,3a,75y,339.49h,82.65t/data=!3m4!1e1!3m2!1stmjRa4KnOWS1HQlMfJ2FUQ!2e0" TargetMode="External"/><Relationship Id="rId24" Type="http://schemas.openxmlformats.org/officeDocument/2006/relationships/hyperlink" Target="https://www.google.com/maps/@38.799578,-77.044707,3a,75y,33.95h,78.42t/data=!3m4!1e1!3m2!1skRu2rGlOQ4aCahCaherG4Q!2e0" TargetMode="External"/><Relationship Id="rId40" Type="http://schemas.openxmlformats.org/officeDocument/2006/relationships/hyperlink" Target="https://www.google.com/maps/@38.66808,-77.405543,3a,75y,70.16h,73.02t/data=!3m4!1e1!3m2!1sNUODdsnDVGCA42aU8AFhZA!2e0" TargetMode="External"/><Relationship Id="rId45" Type="http://schemas.openxmlformats.org/officeDocument/2006/relationships/hyperlink" Target="https://www.google.com/maps/@38.681089,-77.359915,3a,41.2y,52.42h,83.89t/data=!3m4!1e1!3m2!1s_0HzoereczflUrcBPthjxA!2e0" TargetMode="External"/><Relationship Id="rId66" Type="http://schemas.openxmlformats.org/officeDocument/2006/relationships/hyperlink" Target="https://www.google.com/maps/@38.677714,-77.276405,3a,45.2y,289.17h,83.8t/data=!3m4!1e1!3m2!1sNwSxADQxR4QSNzf1651d3Q!2e0" TargetMode="External"/><Relationship Id="rId87" Type="http://schemas.openxmlformats.org/officeDocument/2006/relationships/hyperlink" Target="https://www.google.com/maps/@38.699705,-77.256183,3a,38.6y,266.93h,86.22t/data=!3m4!1e1!3m2!1sDNZ5X_O-E5yDus9tnjXaqw!2e0" TargetMode="External"/><Relationship Id="rId110" Type="http://schemas.openxmlformats.org/officeDocument/2006/relationships/hyperlink" Target="https://www.google.com/maps/@38.716263,-77.132366,3a,41.5y,352.17h,85.3t/data=!3m4!1e1!3m2!1sYEZBis1wt6ErSs9tSVxutg!2e0!5m1!1e3" TargetMode="External"/><Relationship Id="rId115" Type="http://schemas.openxmlformats.org/officeDocument/2006/relationships/hyperlink" Target="https://www.google.com/maps/@38.711219,-77.085549,3a,68.9y,151.44h,86.68t/data=!3m4!1e1!3m2!1s5h58VcH-0vLq63OwYvHtGw!2e0!5m1!1e3" TargetMode="External"/><Relationship Id="rId131" Type="http://schemas.openxmlformats.org/officeDocument/2006/relationships/hyperlink" Target="https://lh5.googleusercontent.com/-GMU0eBwVyP8/U-jGoBEhubI/AAAAAAAAAHg/-Om39PicfaU/w1199-h899-no/NB%2Bfrom%2BJones%2BPoint%2BPark.jpg" TargetMode="External"/><Relationship Id="rId136" Type="http://schemas.openxmlformats.org/officeDocument/2006/relationships/table" Target="../tables/table1.xml"/><Relationship Id="rId61" Type="http://schemas.openxmlformats.org/officeDocument/2006/relationships/hyperlink" Target="https://www.google.com/maps/@38.653175,-77.314454,3a,46.9y,264.93h,82.03t/data=!3m4!1e1!3m2!1syXMISJYvcuXdFCrDEK7m_g!2e0" TargetMode="External"/><Relationship Id="rId82" Type="http://schemas.openxmlformats.org/officeDocument/2006/relationships/hyperlink" Target="https://www.google.com/maps/@38.687781,-77.257851,3a,47.2y,216.11h,80.02t/data=!3m4!1e1!3m2!1sZbK9bSDHz4GSAguJDItsVA!2e0" TargetMode="External"/><Relationship Id="rId19" Type="http://schemas.openxmlformats.org/officeDocument/2006/relationships/hyperlink" Target="https://www.google.com/maps/@38.633044,-77.43735,3a,50.1y,80.11h,81.73t/data=!3m4!1e1!3m2!1sisD-yg_tRYeij37oMH0F0w!2e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53"/>
  <sheetViews>
    <sheetView tabSelected="1" workbookViewId="0">
      <pane xSplit="1" topLeftCell="B1" activePane="topRight" state="frozen"/>
      <selection pane="topRight" activeCell="G15" sqref="G15"/>
    </sheetView>
  </sheetViews>
  <sheetFormatPr defaultRowHeight="15" x14ac:dyDescent="0.25"/>
  <cols>
    <col min="1" max="1" width="8" style="2" customWidth="1"/>
    <col min="2" max="2" width="23" style="35" bestFit="1" customWidth="1"/>
    <col min="3" max="3" width="11" style="2" bestFit="1" customWidth="1"/>
    <col min="4" max="4" width="11.5703125" style="2" customWidth="1"/>
    <col min="5" max="5" width="11.28515625" style="1" customWidth="1"/>
    <col min="6" max="6" width="21.42578125" style="1" customWidth="1"/>
    <col min="7" max="7" width="117.7109375" style="32" customWidth="1"/>
    <col min="8" max="8" width="21.140625" style="32" customWidth="1"/>
    <col min="9" max="9" width="19" style="34" bestFit="1" customWidth="1"/>
    <col min="10" max="10" width="19.7109375" style="34" customWidth="1"/>
    <col min="11" max="11" width="19.85546875" style="34" bestFit="1" customWidth="1"/>
    <col min="12" max="12" width="26.28515625" style="34" bestFit="1" customWidth="1"/>
    <col min="13" max="13" width="44.42578125" style="32" customWidth="1"/>
    <col min="14" max="14" width="14.7109375" style="2" bestFit="1" customWidth="1"/>
    <col min="15" max="15" width="18.42578125" style="34" customWidth="1"/>
    <col min="16" max="16" width="18.42578125" style="9" customWidth="1"/>
    <col min="17" max="17" width="132.28515625" style="1" customWidth="1"/>
    <col min="18" max="16384" width="9.140625" style="1"/>
  </cols>
  <sheetData>
    <row r="1" spans="1:17" x14ac:dyDescent="0.25">
      <c r="A1" s="15" t="s">
        <v>367</v>
      </c>
      <c r="B1" s="69"/>
    </row>
    <row r="3" spans="1:17" s="84" customFormat="1" ht="45.75" thickBot="1" x14ac:dyDescent="0.3">
      <c r="A3" s="82" t="s">
        <v>359</v>
      </c>
      <c r="B3" s="83" t="s">
        <v>370</v>
      </c>
      <c r="C3" s="82" t="s">
        <v>0</v>
      </c>
      <c r="D3" s="82" t="s">
        <v>1</v>
      </c>
      <c r="E3" s="84" t="s">
        <v>3</v>
      </c>
      <c r="F3" s="84" t="s">
        <v>400</v>
      </c>
      <c r="G3" s="85" t="s">
        <v>4</v>
      </c>
      <c r="H3" s="85" t="s">
        <v>360</v>
      </c>
      <c r="I3" s="86" t="s">
        <v>358</v>
      </c>
      <c r="J3" s="86" t="s">
        <v>303</v>
      </c>
      <c r="K3" s="86" t="s">
        <v>304</v>
      </c>
      <c r="L3" s="86" t="s">
        <v>305</v>
      </c>
      <c r="M3" s="85" t="s">
        <v>361</v>
      </c>
      <c r="N3" s="82" t="s">
        <v>369</v>
      </c>
      <c r="O3" s="86" t="s">
        <v>288</v>
      </c>
      <c r="P3" s="87" t="s">
        <v>289</v>
      </c>
      <c r="Q3" s="84" t="s">
        <v>5</v>
      </c>
    </row>
    <row r="4" spans="1:17" x14ac:dyDescent="0.25">
      <c r="A4" s="2">
        <v>1</v>
      </c>
      <c r="B4" s="2" t="s">
        <v>371</v>
      </c>
      <c r="C4" s="2">
        <v>38.610898499999898</v>
      </c>
      <c r="D4" s="2">
        <v>-77.552013500000001</v>
      </c>
      <c r="E4" s="1" t="s">
        <v>7</v>
      </c>
      <c r="F4" s="2">
        <f>IF(E4="Yes",1,IF(E4="TBD",1,0))</f>
        <v>1</v>
      </c>
      <c r="G4" s="32" t="s">
        <v>239</v>
      </c>
      <c r="H4" s="32" t="s">
        <v>17</v>
      </c>
      <c r="I4" s="34">
        <f>IF(H4="NB",'Panel Dimensions'!$B$12,IF(H4="SB",'Panel Dimensions'!$B$12,IF(H4="NB (12x18)",'Panel Dimensions'!$C$12,IF(H4="SB (12x18)",'Panel Dimensions'!$C$12))))</f>
        <v>3</v>
      </c>
      <c r="J4" s="34">
        <v>1</v>
      </c>
      <c r="K4" s="34" t="s">
        <v>9</v>
      </c>
      <c r="L4" s="34">
        <v>0</v>
      </c>
      <c r="M4" s="32" t="s">
        <v>13</v>
      </c>
      <c r="N4" s="2">
        <v>1</v>
      </c>
      <c r="O4" s="34">
        <v>0.5</v>
      </c>
      <c r="P4" s="9">
        <f t="shared" ref="P4:P35" si="0">I4+O4</f>
        <v>3.5</v>
      </c>
      <c r="Q4" s="1" t="s">
        <v>45</v>
      </c>
    </row>
    <row r="5" spans="1:17" x14ac:dyDescent="0.25">
      <c r="A5" s="2">
        <v>2</v>
      </c>
      <c r="B5" s="2" t="s">
        <v>371</v>
      </c>
      <c r="C5" s="2">
        <v>38.654543500000003</v>
      </c>
      <c r="D5" s="2">
        <v>-77.537059499999899</v>
      </c>
      <c r="E5" s="1" t="s">
        <v>7</v>
      </c>
      <c r="F5" s="2">
        <f t="shared" ref="F5:F68" si="1">IF(E5="Yes",1,IF(E5="TBD",1,0))</f>
        <v>1</v>
      </c>
      <c r="G5" s="32" t="s">
        <v>244</v>
      </c>
      <c r="H5" s="32" t="s">
        <v>8</v>
      </c>
      <c r="I5" s="34">
        <f>IF(H5="NB",'Panel Dimensions'!$B$12,IF(H5="SB",'Panel Dimensions'!$B$12,IF(H5="NB (12x18)",'Panel Dimensions'!$C$12,IF(H5="SB (12x18)",'Panel Dimensions'!$C$12))))</f>
        <v>3</v>
      </c>
      <c r="J5" s="34">
        <v>1</v>
      </c>
      <c r="K5" s="34" t="s">
        <v>9</v>
      </c>
      <c r="L5" s="34">
        <v>0</v>
      </c>
      <c r="M5" s="32" t="s">
        <v>140</v>
      </c>
      <c r="N5" s="2">
        <v>1</v>
      </c>
      <c r="O5" s="34">
        <v>0.5</v>
      </c>
      <c r="P5" s="9">
        <f t="shared" si="0"/>
        <v>3.5</v>
      </c>
      <c r="Q5" s="70" t="s">
        <v>183</v>
      </c>
    </row>
    <row r="6" spans="1:17" x14ac:dyDescent="0.25">
      <c r="A6" s="2">
        <v>3</v>
      </c>
      <c r="B6" s="2" t="s">
        <v>371</v>
      </c>
      <c r="C6" s="2">
        <v>38.654657700000001</v>
      </c>
      <c r="D6" s="2">
        <v>-77.536877099999899</v>
      </c>
      <c r="E6" s="1" t="s">
        <v>7</v>
      </c>
      <c r="F6" s="2">
        <f t="shared" si="1"/>
        <v>1</v>
      </c>
      <c r="G6" s="32" t="s">
        <v>107</v>
      </c>
      <c r="H6" s="32" t="s">
        <v>17</v>
      </c>
      <c r="I6" s="34">
        <f>IF(H6="NB",'Panel Dimensions'!$B$12,IF(H6="SB",'Panel Dimensions'!$B$12,IF(H6="NB (12x18)",'Panel Dimensions'!$C$12,IF(H6="SB (12x18)",'Panel Dimensions'!$C$12))))</f>
        <v>3</v>
      </c>
      <c r="J6" s="34">
        <v>1</v>
      </c>
      <c r="K6" s="34" t="s">
        <v>9</v>
      </c>
      <c r="L6" s="34">
        <v>0</v>
      </c>
      <c r="M6" s="32" t="s">
        <v>22</v>
      </c>
      <c r="N6" s="2">
        <v>1</v>
      </c>
      <c r="O6" s="34">
        <v>0.75</v>
      </c>
      <c r="P6" s="9">
        <f t="shared" si="0"/>
        <v>3.75</v>
      </c>
      <c r="Q6" s="1" t="s">
        <v>45</v>
      </c>
    </row>
    <row r="7" spans="1:17" x14ac:dyDescent="0.25">
      <c r="A7" s="2">
        <v>4</v>
      </c>
      <c r="B7" s="2" t="s">
        <v>371</v>
      </c>
      <c r="C7" s="2">
        <v>38.654847699999898</v>
      </c>
      <c r="D7" s="2">
        <v>-77.536565300000007</v>
      </c>
      <c r="E7" s="1" t="s">
        <v>7</v>
      </c>
      <c r="F7" s="2">
        <f t="shared" si="1"/>
        <v>1</v>
      </c>
      <c r="G7" s="32" t="s">
        <v>105</v>
      </c>
      <c r="H7" s="32" t="s">
        <v>8</v>
      </c>
      <c r="I7" s="34">
        <f>IF(H7="NB",'Panel Dimensions'!$B$12,IF(H7="SB",'Panel Dimensions'!$B$12,IF(H7="NB (12x18)",'Panel Dimensions'!$C$12,IF(H7="SB (12x18)",'Panel Dimensions'!$C$12))))</f>
        <v>3</v>
      </c>
      <c r="J7" s="34">
        <v>1</v>
      </c>
      <c r="K7" s="34" t="s">
        <v>9</v>
      </c>
      <c r="L7" s="34">
        <v>0</v>
      </c>
      <c r="M7" s="32" t="s">
        <v>18</v>
      </c>
      <c r="N7" s="2">
        <v>1</v>
      </c>
      <c r="O7" s="34">
        <v>0.75</v>
      </c>
      <c r="P7" s="9">
        <f t="shared" si="0"/>
        <v>3.75</v>
      </c>
      <c r="Q7" s="70" t="s">
        <v>106</v>
      </c>
    </row>
    <row r="8" spans="1:17" x14ac:dyDescent="0.25">
      <c r="A8" s="2">
        <v>5</v>
      </c>
      <c r="B8" s="2" t="s">
        <v>371</v>
      </c>
      <c r="C8" s="2">
        <v>38.654538299999899</v>
      </c>
      <c r="D8" s="2">
        <v>-77.536277600000005</v>
      </c>
      <c r="E8" s="1" t="s">
        <v>7</v>
      </c>
      <c r="F8" s="2">
        <f t="shared" si="1"/>
        <v>1</v>
      </c>
      <c r="G8" s="32" t="s">
        <v>240</v>
      </c>
      <c r="H8" s="32" t="s">
        <v>17</v>
      </c>
      <c r="I8" s="34">
        <f>IF(H8="NB",'Panel Dimensions'!$B$12,IF(H8="SB",'Panel Dimensions'!$B$12,IF(H8="NB (12x18)",'Panel Dimensions'!$C$12,IF(H8="SB (12x18)",'Panel Dimensions'!$C$12))))</f>
        <v>3</v>
      </c>
      <c r="J8" s="34">
        <v>1</v>
      </c>
      <c r="K8" s="34" t="s">
        <v>9</v>
      </c>
      <c r="L8" s="34">
        <v>0</v>
      </c>
      <c r="M8" s="32" t="s">
        <v>13</v>
      </c>
      <c r="N8" s="2">
        <v>1</v>
      </c>
      <c r="O8" s="34">
        <v>0.5</v>
      </c>
      <c r="P8" s="9">
        <f t="shared" si="0"/>
        <v>3.5</v>
      </c>
      <c r="Q8" s="70" t="s">
        <v>182</v>
      </c>
    </row>
    <row r="9" spans="1:17" x14ac:dyDescent="0.25">
      <c r="A9" s="2">
        <v>6</v>
      </c>
      <c r="B9" s="2" t="s">
        <v>371</v>
      </c>
      <c r="C9" s="2">
        <v>38.6401872</v>
      </c>
      <c r="D9" s="2">
        <v>-77.492947200000003</v>
      </c>
      <c r="E9" s="1" t="s">
        <v>7</v>
      </c>
      <c r="F9" s="2">
        <f t="shared" si="1"/>
        <v>1</v>
      </c>
      <c r="G9" s="32" t="s">
        <v>307</v>
      </c>
      <c r="H9" s="32" t="s">
        <v>17</v>
      </c>
      <c r="I9" s="34">
        <f>IF(H9="NB",'Panel Dimensions'!$B$12,IF(H9="SB",'Panel Dimensions'!$B$12,IF(H9="NB (12x18)",'Panel Dimensions'!$C$12,IF(H9="SB (12x18)",'Panel Dimensions'!$C$12))))</f>
        <v>3</v>
      </c>
      <c r="J9" s="34">
        <v>1</v>
      </c>
      <c r="K9" s="34" t="s">
        <v>9</v>
      </c>
      <c r="L9" s="34">
        <v>0</v>
      </c>
      <c r="M9" s="32" t="s">
        <v>13</v>
      </c>
      <c r="N9" s="2">
        <v>1</v>
      </c>
      <c r="O9" s="34">
        <v>0.5</v>
      </c>
      <c r="P9" s="9">
        <f t="shared" si="0"/>
        <v>3.5</v>
      </c>
      <c r="Q9" s="70" t="s">
        <v>224</v>
      </c>
    </row>
    <row r="10" spans="1:17" x14ac:dyDescent="0.25">
      <c r="A10" s="2">
        <v>7</v>
      </c>
      <c r="B10" s="2" t="s">
        <v>371</v>
      </c>
      <c r="C10" s="2">
        <v>38.640273700000002</v>
      </c>
      <c r="D10" s="2">
        <v>-77.492894199999895</v>
      </c>
      <c r="E10" s="1" t="s">
        <v>7</v>
      </c>
      <c r="F10" s="2">
        <f t="shared" si="1"/>
        <v>1</v>
      </c>
      <c r="G10" s="32" t="s">
        <v>308</v>
      </c>
      <c r="H10" s="32" t="s">
        <v>8</v>
      </c>
      <c r="I10" s="34">
        <f>IF(H10="NB",'Panel Dimensions'!$B$12,IF(H10="SB",'Panel Dimensions'!$B$12,IF(H10="NB (12x18)",'Panel Dimensions'!$C$12,IF(H10="SB (12x18)",'Panel Dimensions'!$C$12))))</f>
        <v>3</v>
      </c>
      <c r="J10" s="34">
        <v>1</v>
      </c>
      <c r="K10" s="34" t="s">
        <v>9</v>
      </c>
      <c r="L10" s="34">
        <v>0</v>
      </c>
      <c r="M10" s="32" t="s">
        <v>140</v>
      </c>
      <c r="N10" s="2">
        <v>1</v>
      </c>
      <c r="O10" s="34">
        <v>0.5</v>
      </c>
      <c r="P10" s="9">
        <f t="shared" si="0"/>
        <v>3.5</v>
      </c>
      <c r="Q10" s="70" t="s">
        <v>10</v>
      </c>
    </row>
    <row r="11" spans="1:17" x14ac:dyDescent="0.25">
      <c r="A11" s="2">
        <v>8</v>
      </c>
      <c r="B11" s="2" t="s">
        <v>371</v>
      </c>
      <c r="C11" s="2">
        <v>38.632928100000001</v>
      </c>
      <c r="D11" s="2">
        <v>-77.437851300000005</v>
      </c>
      <c r="E11" s="1" t="s">
        <v>7</v>
      </c>
      <c r="F11" s="2">
        <f t="shared" si="1"/>
        <v>1</v>
      </c>
      <c r="G11" s="32" t="s">
        <v>245</v>
      </c>
      <c r="H11" s="32" t="s">
        <v>8</v>
      </c>
      <c r="I11" s="34">
        <f>IF(H11="NB",'Panel Dimensions'!$B$12,IF(H11="SB",'Panel Dimensions'!$B$12,IF(H11="NB (12x18)",'Panel Dimensions'!$C$12,IF(H11="SB (12x18)",'Panel Dimensions'!$C$12))))</f>
        <v>3</v>
      </c>
      <c r="J11" s="34">
        <v>1</v>
      </c>
      <c r="K11" s="34" t="s">
        <v>9</v>
      </c>
      <c r="L11" s="34">
        <v>0</v>
      </c>
      <c r="M11" s="32" t="s">
        <v>140</v>
      </c>
      <c r="N11" s="2">
        <v>1</v>
      </c>
      <c r="O11" s="34">
        <v>0.5</v>
      </c>
      <c r="P11" s="9">
        <f t="shared" si="0"/>
        <v>3.5</v>
      </c>
      <c r="Q11" s="70" t="s">
        <v>181</v>
      </c>
    </row>
    <row r="12" spans="1:17" x14ac:dyDescent="0.25">
      <c r="A12" s="2">
        <v>9</v>
      </c>
      <c r="B12" s="2" t="s">
        <v>371</v>
      </c>
      <c r="C12" s="2">
        <v>38.633040700000002</v>
      </c>
      <c r="D12" s="2">
        <v>-77.437122400000007</v>
      </c>
      <c r="E12" s="1" t="s">
        <v>7</v>
      </c>
      <c r="F12" s="2">
        <f t="shared" si="1"/>
        <v>1</v>
      </c>
      <c r="G12" s="32" t="s">
        <v>103</v>
      </c>
      <c r="H12" s="32" t="s">
        <v>17</v>
      </c>
      <c r="I12" s="34">
        <f>IF(H12="NB",'Panel Dimensions'!$B$12,IF(H12="SB",'Panel Dimensions'!$B$12,IF(H12="NB (12x18)",'Panel Dimensions'!$C$12,IF(H12="SB (12x18)",'Panel Dimensions'!$C$12))))</f>
        <v>3</v>
      </c>
      <c r="J12" s="34">
        <v>1</v>
      </c>
      <c r="K12" s="34" t="s">
        <v>9</v>
      </c>
      <c r="L12" s="34">
        <v>0</v>
      </c>
      <c r="M12" s="32" t="s">
        <v>18</v>
      </c>
      <c r="N12" s="2">
        <v>1</v>
      </c>
      <c r="O12" s="34">
        <v>0.75</v>
      </c>
      <c r="P12" s="9">
        <f t="shared" si="0"/>
        <v>3.75</v>
      </c>
      <c r="Q12" s="70" t="s">
        <v>104</v>
      </c>
    </row>
    <row r="13" spans="1:17" x14ac:dyDescent="0.25">
      <c r="A13" s="2">
        <v>10</v>
      </c>
      <c r="B13" s="2" t="s">
        <v>371</v>
      </c>
      <c r="C13" s="2">
        <v>38.633192600000001</v>
      </c>
      <c r="D13" s="2">
        <v>-77.437084799999894</v>
      </c>
      <c r="E13" s="1" t="s">
        <v>7</v>
      </c>
      <c r="F13" s="2">
        <f t="shared" si="1"/>
        <v>1</v>
      </c>
      <c r="G13" s="32" t="s">
        <v>101</v>
      </c>
      <c r="H13" s="32" t="s">
        <v>8</v>
      </c>
      <c r="I13" s="34">
        <f>IF(H13="NB",'Panel Dimensions'!$B$12,IF(H13="SB",'Panel Dimensions'!$B$12,IF(H13="NB (12x18)",'Panel Dimensions'!$C$12,IF(H13="SB (12x18)",'Panel Dimensions'!$C$12))))</f>
        <v>3</v>
      </c>
      <c r="J13" s="34">
        <v>1</v>
      </c>
      <c r="K13" s="34" t="s">
        <v>9</v>
      </c>
      <c r="L13" s="34">
        <v>0</v>
      </c>
      <c r="M13" s="32" t="s">
        <v>22</v>
      </c>
      <c r="N13" s="2">
        <v>1</v>
      </c>
      <c r="O13" s="34">
        <v>0.75</v>
      </c>
      <c r="P13" s="9">
        <f>I13+O13</f>
        <v>3.75</v>
      </c>
      <c r="Q13" s="70" t="s">
        <v>102</v>
      </c>
    </row>
    <row r="14" spans="1:17" x14ac:dyDescent="0.25">
      <c r="A14" s="2">
        <v>11</v>
      </c>
      <c r="B14" s="2" t="s">
        <v>371</v>
      </c>
      <c r="C14" s="2">
        <v>38.635753999999899</v>
      </c>
      <c r="D14" s="2">
        <v>-77.437911</v>
      </c>
      <c r="E14" s="1" t="s">
        <v>7</v>
      </c>
      <c r="F14" s="2">
        <f t="shared" si="1"/>
        <v>1</v>
      </c>
      <c r="G14" s="32" t="s">
        <v>309</v>
      </c>
      <c r="H14" s="32" t="s">
        <v>17</v>
      </c>
      <c r="I14" s="34">
        <f>IF(H14="NB",'Panel Dimensions'!$B$12,IF(H14="SB",'Panel Dimensions'!$B$12,IF(H14="NB (12x18)",'Panel Dimensions'!$C$12,IF(H14="SB (12x18)",'Panel Dimensions'!$C$12))))</f>
        <v>3</v>
      </c>
      <c r="J14" s="34">
        <v>1</v>
      </c>
      <c r="K14" s="34" t="s">
        <v>9</v>
      </c>
      <c r="L14" s="34">
        <v>0</v>
      </c>
      <c r="M14" s="32" t="s">
        <v>295</v>
      </c>
      <c r="N14" s="2">
        <v>2</v>
      </c>
      <c r="O14" s="34">
        <v>1.25</v>
      </c>
      <c r="P14" s="9">
        <f t="shared" si="0"/>
        <v>4.25</v>
      </c>
      <c r="Q14" s="70" t="s">
        <v>100</v>
      </c>
    </row>
    <row r="15" spans="1:17" x14ac:dyDescent="0.25">
      <c r="A15" s="2">
        <v>12</v>
      </c>
      <c r="B15" s="2" t="s">
        <v>371</v>
      </c>
      <c r="C15" s="2">
        <v>38.635990200000002</v>
      </c>
      <c r="D15" s="2">
        <v>-77.438287099999897</v>
      </c>
      <c r="E15" s="1" t="s">
        <v>7</v>
      </c>
      <c r="F15" s="2">
        <f t="shared" si="1"/>
        <v>1</v>
      </c>
      <c r="G15" s="32" t="s">
        <v>98</v>
      </c>
      <c r="H15" s="32" t="s">
        <v>8</v>
      </c>
      <c r="I15" s="34">
        <f>IF(H15="NB",'Panel Dimensions'!$B$12,IF(H15="SB",'Panel Dimensions'!$B$12,IF(H15="NB (12x18)",'Panel Dimensions'!$C$12,IF(H15="SB (12x18)",'Panel Dimensions'!$C$12))))</f>
        <v>3</v>
      </c>
      <c r="J15" s="34">
        <v>1</v>
      </c>
      <c r="K15" s="34" t="s">
        <v>9</v>
      </c>
      <c r="L15" s="34">
        <v>0</v>
      </c>
      <c r="M15" s="32" t="s">
        <v>22</v>
      </c>
      <c r="N15" s="2">
        <v>1</v>
      </c>
      <c r="O15" s="34">
        <v>0.75</v>
      </c>
      <c r="P15" s="9">
        <f t="shared" si="0"/>
        <v>3.75</v>
      </c>
      <c r="Q15" s="70" t="s">
        <v>99</v>
      </c>
    </row>
    <row r="16" spans="1:17" x14ac:dyDescent="0.25">
      <c r="A16" s="2">
        <v>13</v>
      </c>
      <c r="B16" s="2" t="s">
        <v>371</v>
      </c>
      <c r="C16" s="2">
        <v>38.639078400000002</v>
      </c>
      <c r="D16" s="2">
        <v>-77.444180599999896</v>
      </c>
      <c r="E16" s="1" t="s">
        <v>7</v>
      </c>
      <c r="F16" s="2">
        <f t="shared" si="1"/>
        <v>1</v>
      </c>
      <c r="G16" s="32" t="s">
        <v>96</v>
      </c>
      <c r="H16" s="32" t="s">
        <v>17</v>
      </c>
      <c r="I16" s="34">
        <f>IF(H16="NB",'Panel Dimensions'!$B$12,IF(H16="SB",'Panel Dimensions'!$B$12,IF(H16="NB (12x18)",'Panel Dimensions'!$C$12,IF(H16="SB (12x18)",'Panel Dimensions'!$C$12))))</f>
        <v>3</v>
      </c>
      <c r="J16" s="34">
        <v>1</v>
      </c>
      <c r="K16" s="34" t="s">
        <v>9</v>
      </c>
      <c r="L16" s="34">
        <v>0</v>
      </c>
      <c r="M16" s="32" t="s">
        <v>22</v>
      </c>
      <c r="N16" s="2">
        <v>1</v>
      </c>
      <c r="O16" s="34">
        <v>0.75</v>
      </c>
      <c r="P16" s="9">
        <f t="shared" si="0"/>
        <v>3.75</v>
      </c>
      <c r="Q16" s="70" t="s">
        <v>97</v>
      </c>
    </row>
    <row r="17" spans="1:17" x14ac:dyDescent="0.25">
      <c r="A17" s="2">
        <v>14</v>
      </c>
      <c r="B17" s="2" t="s">
        <v>371</v>
      </c>
      <c r="C17" s="2">
        <v>38.639263800000002</v>
      </c>
      <c r="D17" s="2">
        <v>-77.444519200000002</v>
      </c>
      <c r="E17" s="1" t="s">
        <v>7</v>
      </c>
      <c r="F17" s="2">
        <f t="shared" si="1"/>
        <v>1</v>
      </c>
      <c r="G17" s="32" t="s">
        <v>94</v>
      </c>
      <c r="H17" s="32" t="s">
        <v>8</v>
      </c>
      <c r="I17" s="34">
        <f>IF(H17="NB",'Panel Dimensions'!$B$12,IF(H17="SB",'Panel Dimensions'!$B$12,IF(H17="NB (12x18)",'Panel Dimensions'!$C$12,IF(H17="SB (12x18)",'Panel Dimensions'!$C$12))))</f>
        <v>3</v>
      </c>
      <c r="J17" s="34">
        <v>1</v>
      </c>
      <c r="K17" s="34" t="s">
        <v>9</v>
      </c>
      <c r="L17" s="34">
        <v>0</v>
      </c>
      <c r="M17" s="32" t="s">
        <v>18</v>
      </c>
      <c r="N17" s="2">
        <v>1</v>
      </c>
      <c r="O17" s="34">
        <v>0.75</v>
      </c>
      <c r="P17" s="9">
        <f t="shared" si="0"/>
        <v>3.75</v>
      </c>
      <c r="Q17" s="70" t="s">
        <v>95</v>
      </c>
    </row>
    <row r="18" spans="1:17" x14ac:dyDescent="0.25">
      <c r="A18" s="2">
        <v>15</v>
      </c>
      <c r="B18" s="2" t="s">
        <v>371</v>
      </c>
      <c r="C18" s="2">
        <v>38.643745000000003</v>
      </c>
      <c r="D18" s="2">
        <v>-77.443263299999899</v>
      </c>
      <c r="E18" s="1" t="s">
        <v>15</v>
      </c>
      <c r="F18" s="2">
        <f t="shared" si="1"/>
        <v>0</v>
      </c>
      <c r="G18" s="32" t="s">
        <v>92</v>
      </c>
      <c r="H18" s="32" t="s">
        <v>12</v>
      </c>
      <c r="I18" s="34">
        <f>IF(H18="NB",'Panel Dimensions'!$B$12,IF(H18="SB",'Panel Dimensions'!$B$12,IF(H18="NB (12x18)",'Panel Dimensions'!$C$12,IF(H18="SB (12x18)",'Panel Dimensions'!$C$12))))</f>
        <v>1.5</v>
      </c>
      <c r="J18" s="34">
        <v>1</v>
      </c>
      <c r="K18" s="34" t="s">
        <v>9</v>
      </c>
      <c r="L18" s="34">
        <v>0</v>
      </c>
      <c r="M18" s="32" t="s">
        <v>18</v>
      </c>
      <c r="N18" s="2">
        <v>1</v>
      </c>
      <c r="O18" s="34">
        <v>0.75</v>
      </c>
      <c r="P18" s="9">
        <f t="shared" si="0"/>
        <v>2.25</v>
      </c>
      <c r="Q18" s="70" t="s">
        <v>93</v>
      </c>
    </row>
    <row r="19" spans="1:17" x14ac:dyDescent="0.25">
      <c r="A19" s="2">
        <v>16</v>
      </c>
      <c r="B19" s="2" t="s">
        <v>371</v>
      </c>
      <c r="C19" s="2">
        <v>38.643996399999899</v>
      </c>
      <c r="D19" s="2">
        <v>-77.443546299999895</v>
      </c>
      <c r="E19" s="1" t="s">
        <v>7</v>
      </c>
      <c r="F19" s="2">
        <f t="shared" si="1"/>
        <v>1</v>
      </c>
      <c r="G19" s="32" t="s">
        <v>310</v>
      </c>
      <c r="H19" s="32" t="s">
        <v>37</v>
      </c>
      <c r="I19" s="34">
        <f>IF(H19="NB",'Panel Dimensions'!$B$12,IF(H19="SB",'Panel Dimensions'!$B$12,IF(H19="NB (12x18)",'Panel Dimensions'!$C$12,IF(H19="SB (12x18)",'Panel Dimensions'!$C$12))))</f>
        <v>1.5</v>
      </c>
      <c r="J19" s="34">
        <v>1</v>
      </c>
      <c r="K19" s="34" t="s">
        <v>9</v>
      </c>
      <c r="L19" s="34">
        <v>0</v>
      </c>
      <c r="M19" s="32" t="s">
        <v>296</v>
      </c>
      <c r="N19" s="2">
        <v>2</v>
      </c>
      <c r="O19" s="34">
        <v>1.25</v>
      </c>
      <c r="P19" s="9">
        <f t="shared" si="0"/>
        <v>2.75</v>
      </c>
      <c r="Q19" s="70" t="s">
        <v>91</v>
      </c>
    </row>
    <row r="20" spans="1:17" x14ac:dyDescent="0.25">
      <c r="A20" s="2">
        <v>17</v>
      </c>
      <c r="B20" s="2" t="s">
        <v>371</v>
      </c>
      <c r="C20" s="2">
        <v>38.6441921999999</v>
      </c>
      <c r="D20" s="2">
        <v>-77.443581800000004</v>
      </c>
      <c r="E20" s="1" t="s">
        <v>7</v>
      </c>
      <c r="F20" s="2">
        <f t="shared" si="1"/>
        <v>1</v>
      </c>
      <c r="G20" s="32" t="s">
        <v>11</v>
      </c>
      <c r="H20" s="32" t="s">
        <v>12</v>
      </c>
      <c r="I20" s="34">
        <f>IF(H20="NB",'Panel Dimensions'!$B$12,IF(H20="SB",'Panel Dimensions'!$B$12,IF(H20="NB (12x18)",'Panel Dimensions'!$C$12,IF(H20="SB (12x18)",'Panel Dimensions'!$C$12))))</f>
        <v>1.5</v>
      </c>
      <c r="J20" s="34">
        <v>1</v>
      </c>
      <c r="K20" s="34" t="s">
        <v>9</v>
      </c>
      <c r="L20" s="34">
        <v>0</v>
      </c>
      <c r="M20" s="32" t="s">
        <v>13</v>
      </c>
      <c r="N20" s="2">
        <v>1</v>
      </c>
      <c r="O20" s="34">
        <v>0.5</v>
      </c>
      <c r="P20" s="9">
        <f t="shared" si="0"/>
        <v>2</v>
      </c>
      <c r="Q20" s="70" t="s">
        <v>14</v>
      </c>
    </row>
    <row r="21" spans="1:17" x14ac:dyDescent="0.25">
      <c r="A21" s="2">
        <v>18</v>
      </c>
      <c r="B21" s="2" t="s">
        <v>371</v>
      </c>
      <c r="C21" s="2">
        <v>38.657467500000003</v>
      </c>
      <c r="D21" s="2">
        <v>-77.441505800000002</v>
      </c>
      <c r="E21" s="1" t="s">
        <v>7</v>
      </c>
      <c r="F21" s="2">
        <f t="shared" si="1"/>
        <v>1</v>
      </c>
      <c r="G21" s="32" t="s">
        <v>179</v>
      </c>
      <c r="H21" s="32" t="s">
        <v>37</v>
      </c>
      <c r="I21" s="34">
        <f>IF(H21="NB",'Panel Dimensions'!$B$12,IF(H21="SB",'Panel Dimensions'!$B$12,IF(H21="NB (12x18)",'Panel Dimensions'!$C$12,IF(H21="SB (12x18)",'Panel Dimensions'!$C$12))))</f>
        <v>1.5</v>
      </c>
      <c r="J21" s="34">
        <v>1</v>
      </c>
      <c r="K21" s="34" t="s">
        <v>9</v>
      </c>
      <c r="L21" s="34">
        <v>0</v>
      </c>
      <c r="M21" s="32" t="s">
        <v>140</v>
      </c>
      <c r="N21" s="2">
        <v>1</v>
      </c>
      <c r="O21" s="34">
        <v>0.5</v>
      </c>
      <c r="P21" s="9">
        <f t="shared" si="0"/>
        <v>2</v>
      </c>
      <c r="Q21" s="70" t="s">
        <v>180</v>
      </c>
    </row>
    <row r="22" spans="1:17" x14ac:dyDescent="0.25">
      <c r="A22" s="2">
        <v>19</v>
      </c>
      <c r="B22" s="2" t="s">
        <v>371</v>
      </c>
      <c r="C22" s="2">
        <v>38.658535700000002</v>
      </c>
      <c r="D22" s="2">
        <v>-77.441024299999896</v>
      </c>
      <c r="E22" s="1" t="s">
        <v>108</v>
      </c>
      <c r="F22" s="2">
        <f t="shared" si="1"/>
        <v>1</v>
      </c>
      <c r="G22" s="32" t="s">
        <v>87</v>
      </c>
      <c r="H22" s="32" t="s">
        <v>12</v>
      </c>
      <c r="I22" s="34">
        <f>IF(H22="NB",'Panel Dimensions'!$B$12,IF(H22="SB",'Panel Dimensions'!$B$12,IF(H22="NB (12x18)",'Panel Dimensions'!$C$12,IF(H22="SB (12x18)",'Panel Dimensions'!$C$12))))</f>
        <v>1.5</v>
      </c>
      <c r="J22" s="34">
        <v>1</v>
      </c>
      <c r="K22" s="34" t="s">
        <v>9</v>
      </c>
      <c r="L22" s="34">
        <v>0</v>
      </c>
      <c r="M22" s="32" t="s">
        <v>22</v>
      </c>
      <c r="N22" s="2">
        <v>1</v>
      </c>
      <c r="O22" s="34">
        <v>0.75</v>
      </c>
      <c r="P22" s="9">
        <f t="shared" si="0"/>
        <v>2.25</v>
      </c>
      <c r="Q22" s="70" t="s">
        <v>88</v>
      </c>
    </row>
    <row r="23" spans="1:17" x14ac:dyDescent="0.25">
      <c r="A23" s="2">
        <v>20</v>
      </c>
      <c r="B23" s="2" t="s">
        <v>371</v>
      </c>
      <c r="C23" s="2">
        <v>38.658724200000002</v>
      </c>
      <c r="D23" s="2">
        <v>-77.440907699999897</v>
      </c>
      <c r="E23" s="1" t="s">
        <v>7</v>
      </c>
      <c r="F23" s="2">
        <f t="shared" si="1"/>
        <v>1</v>
      </c>
      <c r="G23" s="32" t="s">
        <v>255</v>
      </c>
      <c r="H23" s="32" t="s">
        <v>8</v>
      </c>
      <c r="I23" s="34">
        <f>IF(H23="NB",'Panel Dimensions'!$B$12,IF(H23="SB",'Panel Dimensions'!$B$12,IF(H23="NB (12x18)",'Panel Dimensions'!$C$12,IF(H23="SB (12x18)",'Panel Dimensions'!$C$12))))</f>
        <v>3</v>
      </c>
      <c r="J23" s="34">
        <v>1</v>
      </c>
      <c r="K23" s="34" t="s">
        <v>9</v>
      </c>
      <c r="L23" s="34">
        <v>0</v>
      </c>
      <c r="M23" s="32" t="s">
        <v>18</v>
      </c>
      <c r="N23" s="2">
        <v>1</v>
      </c>
      <c r="O23" s="34">
        <v>0.75</v>
      </c>
      <c r="P23" s="9">
        <f t="shared" si="0"/>
        <v>3.75</v>
      </c>
      <c r="Q23" s="70" t="s">
        <v>223</v>
      </c>
    </row>
    <row r="24" spans="1:17" x14ac:dyDescent="0.25">
      <c r="A24" s="2">
        <v>21</v>
      </c>
      <c r="B24" s="2" t="s">
        <v>371</v>
      </c>
      <c r="C24" s="2">
        <v>38.6583106</v>
      </c>
      <c r="D24" s="2">
        <v>-77.440455700000001</v>
      </c>
      <c r="E24" s="1" t="s">
        <v>108</v>
      </c>
      <c r="F24" s="2">
        <f t="shared" si="1"/>
        <v>1</v>
      </c>
      <c r="G24" s="32" t="s">
        <v>176</v>
      </c>
      <c r="H24" s="32" t="s">
        <v>17</v>
      </c>
      <c r="I24" s="34">
        <f>IF(H24="NB",'Panel Dimensions'!$B$12,IF(H24="SB",'Panel Dimensions'!$B$12,IF(H24="NB (12x18)",'Panel Dimensions'!$C$12,IF(H24="SB (12x18)",'Panel Dimensions'!$C$12))))</f>
        <v>3</v>
      </c>
      <c r="J24" s="34">
        <v>1</v>
      </c>
      <c r="K24" s="34" t="s">
        <v>9</v>
      </c>
      <c r="L24" s="34">
        <v>0</v>
      </c>
      <c r="M24" s="32" t="s">
        <v>40</v>
      </c>
      <c r="N24" s="2">
        <v>1</v>
      </c>
      <c r="O24" s="34">
        <v>0.75</v>
      </c>
      <c r="P24" s="9">
        <f t="shared" si="0"/>
        <v>3.75</v>
      </c>
      <c r="Q24" s="70" t="s">
        <v>177</v>
      </c>
    </row>
    <row r="25" spans="1:17" x14ac:dyDescent="0.25">
      <c r="A25" s="2">
        <v>22</v>
      </c>
      <c r="B25" s="2" t="s">
        <v>371</v>
      </c>
      <c r="C25" s="2">
        <v>38.658617900000003</v>
      </c>
      <c r="D25" s="2">
        <v>-77.440326999999897</v>
      </c>
      <c r="E25" s="1" t="s">
        <v>7</v>
      </c>
      <c r="F25" s="2">
        <f t="shared" si="1"/>
        <v>1</v>
      </c>
      <c r="G25" s="32" t="s">
        <v>89</v>
      </c>
      <c r="H25" s="32" t="s">
        <v>8</v>
      </c>
      <c r="I25" s="34">
        <f>IF(H25="NB",'Panel Dimensions'!$B$12,IF(H25="SB",'Panel Dimensions'!$B$12,IF(H25="NB (12x18)",'Panel Dimensions'!$C$12,IF(H25="SB (12x18)",'Panel Dimensions'!$C$12))))</f>
        <v>3</v>
      </c>
      <c r="J25" s="34">
        <v>1</v>
      </c>
      <c r="K25" s="34" t="s">
        <v>9</v>
      </c>
      <c r="L25" s="34">
        <v>0</v>
      </c>
      <c r="M25" s="32" t="s">
        <v>40</v>
      </c>
      <c r="N25" s="2">
        <v>1</v>
      </c>
      <c r="O25" s="34">
        <v>0.75</v>
      </c>
      <c r="P25" s="9">
        <f t="shared" si="0"/>
        <v>3.75</v>
      </c>
      <c r="Q25" s="70" t="s">
        <v>90</v>
      </c>
    </row>
    <row r="26" spans="1:17" x14ac:dyDescent="0.25">
      <c r="A26" s="2">
        <v>23</v>
      </c>
      <c r="B26" s="2" t="s">
        <v>371</v>
      </c>
      <c r="C26" s="2">
        <v>38.658166000000001</v>
      </c>
      <c r="D26" s="2">
        <v>-77.439601400000001</v>
      </c>
      <c r="E26" s="1" t="s">
        <v>7</v>
      </c>
      <c r="F26" s="2">
        <f t="shared" si="1"/>
        <v>1</v>
      </c>
      <c r="G26" s="32" t="s">
        <v>240</v>
      </c>
      <c r="H26" s="32" t="s">
        <v>17</v>
      </c>
      <c r="I26" s="34">
        <f>IF(H26="NB",'Panel Dimensions'!$B$12,IF(H26="SB",'Panel Dimensions'!$B$12,IF(H26="NB (12x18)",'Panel Dimensions'!$C$12,IF(H26="SB (12x18)",'Panel Dimensions'!$C$12))))</f>
        <v>3</v>
      </c>
      <c r="J26" s="34">
        <v>1</v>
      </c>
      <c r="K26" s="34" t="s">
        <v>9</v>
      </c>
      <c r="L26" s="34">
        <v>0</v>
      </c>
      <c r="M26" s="32" t="s">
        <v>13</v>
      </c>
      <c r="N26" s="2">
        <v>1</v>
      </c>
      <c r="O26" s="34">
        <v>0.5</v>
      </c>
      <c r="P26" s="9">
        <f t="shared" si="0"/>
        <v>3.5</v>
      </c>
      <c r="Q26" s="70" t="s">
        <v>178</v>
      </c>
    </row>
    <row r="27" spans="1:17" x14ac:dyDescent="0.25">
      <c r="A27" s="2">
        <v>24</v>
      </c>
      <c r="B27" s="2" t="s">
        <v>371</v>
      </c>
      <c r="C27" s="2">
        <v>38.668333599999897</v>
      </c>
      <c r="D27" s="2">
        <v>-77.404394699999898</v>
      </c>
      <c r="E27" s="1" t="s">
        <v>7</v>
      </c>
      <c r="F27" s="2">
        <f t="shared" si="1"/>
        <v>1</v>
      </c>
      <c r="G27" s="32" t="s">
        <v>123</v>
      </c>
      <c r="H27" s="32" t="s">
        <v>17</v>
      </c>
      <c r="J27" s="34">
        <v>0</v>
      </c>
      <c r="K27" s="34" t="s">
        <v>9</v>
      </c>
      <c r="L27" s="34">
        <v>0</v>
      </c>
      <c r="M27" s="32" t="s">
        <v>124</v>
      </c>
      <c r="N27" s="2">
        <v>2</v>
      </c>
      <c r="O27" s="34">
        <f>0.5+0.5</f>
        <v>1</v>
      </c>
      <c r="P27" s="9">
        <f t="shared" si="0"/>
        <v>1</v>
      </c>
      <c r="Q27" s="70" t="s">
        <v>125</v>
      </c>
    </row>
    <row r="28" spans="1:17" x14ac:dyDescent="0.25">
      <c r="A28" s="2">
        <v>25</v>
      </c>
      <c r="B28" s="2" t="s">
        <v>371</v>
      </c>
      <c r="C28" s="2">
        <v>38.669724700000003</v>
      </c>
      <c r="D28" s="2">
        <v>-77.401377299999893</v>
      </c>
      <c r="E28" s="1" t="s">
        <v>7</v>
      </c>
      <c r="F28" s="2">
        <f t="shared" si="1"/>
        <v>1</v>
      </c>
      <c r="G28" s="32" t="s">
        <v>123</v>
      </c>
      <c r="H28" s="32" t="s">
        <v>8</v>
      </c>
      <c r="J28" s="34">
        <v>0</v>
      </c>
      <c r="K28" s="34" t="s">
        <v>9</v>
      </c>
      <c r="L28" s="34">
        <v>0</v>
      </c>
      <c r="M28" s="32" t="s">
        <v>126</v>
      </c>
      <c r="N28" s="2">
        <v>2</v>
      </c>
      <c r="O28" s="34">
        <f>0.5+0.5</f>
        <v>1</v>
      </c>
      <c r="P28" s="9">
        <f t="shared" si="0"/>
        <v>1</v>
      </c>
      <c r="Q28" s="70" t="s">
        <v>127</v>
      </c>
    </row>
    <row r="29" spans="1:17" x14ac:dyDescent="0.25">
      <c r="A29" s="2">
        <v>26</v>
      </c>
      <c r="B29" s="2" t="s">
        <v>371</v>
      </c>
      <c r="C29" s="2">
        <v>38.679761300000003</v>
      </c>
      <c r="D29" s="2">
        <v>-77.361271500000001</v>
      </c>
      <c r="E29" s="1" t="s">
        <v>7</v>
      </c>
      <c r="F29" s="2">
        <f t="shared" si="1"/>
        <v>1</v>
      </c>
      <c r="G29" s="32" t="s">
        <v>311</v>
      </c>
      <c r="H29" s="32" t="s">
        <v>17</v>
      </c>
      <c r="I29" s="34">
        <f>IF(H29="NB",'Panel Dimensions'!$B$12,IF(H29="SB",'Panel Dimensions'!$B$12,IF(H29="NB (12x18)",'Panel Dimensions'!$C$12,IF(H29="SB (12x18)",'Panel Dimensions'!$C$12))))</f>
        <v>3</v>
      </c>
      <c r="J29" s="34">
        <v>1</v>
      </c>
      <c r="K29" s="34" t="s">
        <v>9</v>
      </c>
      <c r="L29" s="34">
        <v>0</v>
      </c>
      <c r="M29" s="32" t="s">
        <v>297</v>
      </c>
      <c r="N29" s="2">
        <v>2</v>
      </c>
      <c r="O29" s="34">
        <v>1.25</v>
      </c>
      <c r="P29" s="9">
        <f t="shared" si="0"/>
        <v>4.25</v>
      </c>
      <c r="Q29" s="70" t="s">
        <v>222</v>
      </c>
    </row>
    <row r="30" spans="1:17" x14ac:dyDescent="0.25">
      <c r="A30" s="2">
        <v>27</v>
      </c>
      <c r="B30" s="2" t="s">
        <v>371</v>
      </c>
      <c r="C30" s="2">
        <v>38.680912399999897</v>
      </c>
      <c r="D30" s="2">
        <v>-77.359850600000001</v>
      </c>
      <c r="E30" s="1" t="s">
        <v>7</v>
      </c>
      <c r="F30" s="2">
        <f t="shared" si="1"/>
        <v>1</v>
      </c>
      <c r="G30" s="32" t="s">
        <v>220</v>
      </c>
      <c r="H30" s="32" t="s">
        <v>12</v>
      </c>
      <c r="I30" s="34">
        <f>IF(H30="NB",'Panel Dimensions'!$B$12,IF(H30="SB",'Panel Dimensions'!$B$12,IF(H30="NB (12x18)",'Panel Dimensions'!$C$12,IF(H30="SB (12x18)",'Panel Dimensions'!$C$12))))</f>
        <v>1.5</v>
      </c>
      <c r="J30" s="34">
        <v>1</v>
      </c>
      <c r="K30" s="34" t="s">
        <v>9</v>
      </c>
      <c r="L30" s="34">
        <v>0</v>
      </c>
      <c r="M30" s="32" t="s">
        <v>18</v>
      </c>
      <c r="N30" s="2">
        <v>1</v>
      </c>
      <c r="O30" s="34">
        <v>0.75</v>
      </c>
      <c r="P30" s="9">
        <f t="shared" si="0"/>
        <v>2.25</v>
      </c>
      <c r="Q30" s="70" t="s">
        <v>221</v>
      </c>
    </row>
    <row r="31" spans="1:17" x14ac:dyDescent="0.25">
      <c r="A31" s="2">
        <v>28</v>
      </c>
      <c r="B31" s="2" t="s">
        <v>371</v>
      </c>
      <c r="C31" s="2">
        <v>38.681196</v>
      </c>
      <c r="D31" s="2">
        <v>-77.359581700000007</v>
      </c>
      <c r="E31" s="1" t="s">
        <v>7</v>
      </c>
      <c r="F31" s="2">
        <f t="shared" si="1"/>
        <v>1</v>
      </c>
      <c r="G31" s="32" t="s">
        <v>312</v>
      </c>
      <c r="H31" s="32" t="s">
        <v>12</v>
      </c>
      <c r="I31" s="34">
        <f>IF(H31="NB",'Panel Dimensions'!$B$12,IF(H31="SB",'Panel Dimensions'!$B$12,IF(H31="NB (12x18)",'Panel Dimensions'!$C$12,IF(H31="SB (12x18)",'Panel Dimensions'!$C$12))))</f>
        <v>1.5</v>
      </c>
      <c r="J31" s="34">
        <v>1</v>
      </c>
      <c r="K31" s="34" t="s">
        <v>9</v>
      </c>
      <c r="L31" s="34">
        <v>0</v>
      </c>
      <c r="M31" s="32" t="s">
        <v>298</v>
      </c>
      <c r="N31" s="2">
        <v>2</v>
      </c>
      <c r="O31" s="34">
        <v>1.25</v>
      </c>
      <c r="P31" s="9">
        <f t="shared" si="0"/>
        <v>2.75</v>
      </c>
      <c r="Q31" s="70" t="s">
        <v>86</v>
      </c>
    </row>
    <row r="32" spans="1:17" x14ac:dyDescent="0.25">
      <c r="A32" s="2">
        <v>29</v>
      </c>
      <c r="B32" s="2" t="s">
        <v>371</v>
      </c>
      <c r="C32" s="2">
        <v>38.680919199999899</v>
      </c>
      <c r="D32" s="2">
        <v>-77.360432000000003</v>
      </c>
      <c r="E32" s="1" t="s">
        <v>7</v>
      </c>
      <c r="F32" s="2">
        <f t="shared" si="1"/>
        <v>1</v>
      </c>
      <c r="G32" s="32" t="s">
        <v>313</v>
      </c>
      <c r="H32" s="32" t="s">
        <v>8</v>
      </c>
      <c r="I32" s="34">
        <f>IF(H32="NB",'Panel Dimensions'!$B$12,IF(H32="SB",'Panel Dimensions'!$B$12,IF(H32="NB (12x18)",'Panel Dimensions'!$C$12,IF(H32="SB (12x18)",'Panel Dimensions'!$C$12))))</f>
        <v>3</v>
      </c>
      <c r="J32" s="34">
        <v>1</v>
      </c>
      <c r="K32" s="34" t="s">
        <v>9</v>
      </c>
      <c r="L32" s="34">
        <v>0</v>
      </c>
      <c r="M32" s="32" t="s">
        <v>140</v>
      </c>
      <c r="N32" s="2">
        <v>1</v>
      </c>
      <c r="O32" s="34">
        <v>0.5</v>
      </c>
      <c r="P32" s="9">
        <f t="shared" si="0"/>
        <v>3.5</v>
      </c>
      <c r="Q32" s="70" t="s">
        <v>32</v>
      </c>
    </row>
    <row r="33" spans="1:17" x14ac:dyDescent="0.25">
      <c r="A33" s="2">
        <v>30</v>
      </c>
      <c r="B33" s="2" t="s">
        <v>371</v>
      </c>
      <c r="C33" s="2">
        <v>38.681453099999899</v>
      </c>
      <c r="D33" s="2">
        <v>-77.360080600000003</v>
      </c>
      <c r="E33" s="1" t="s">
        <v>15</v>
      </c>
      <c r="F33" s="2">
        <f t="shared" si="1"/>
        <v>0</v>
      </c>
      <c r="G33" s="32" t="s">
        <v>254</v>
      </c>
      <c r="H33" s="32" t="s">
        <v>37</v>
      </c>
      <c r="I33" s="34">
        <f>IF(H33="NB",'Panel Dimensions'!$B$12,IF(H33="SB",'Panel Dimensions'!$B$12,IF(H33="NB (12x18)",'Panel Dimensions'!$C$12,IF(H33="SB (12x18)",'Panel Dimensions'!$C$12))))</f>
        <v>1.5</v>
      </c>
      <c r="J33" s="34">
        <v>1</v>
      </c>
      <c r="K33" s="34" t="s">
        <v>9</v>
      </c>
      <c r="L33" s="34">
        <v>0</v>
      </c>
      <c r="M33" s="32" t="s">
        <v>218</v>
      </c>
      <c r="N33" s="2">
        <v>2</v>
      </c>
      <c r="O33" s="34">
        <f>1+0.75</f>
        <v>1.75</v>
      </c>
      <c r="P33" s="9">
        <f t="shared" si="0"/>
        <v>3.25</v>
      </c>
      <c r="Q33" s="70" t="s">
        <v>219</v>
      </c>
    </row>
    <row r="34" spans="1:17" x14ac:dyDescent="0.25">
      <c r="A34" s="2">
        <v>31</v>
      </c>
      <c r="B34" s="2" t="s">
        <v>371</v>
      </c>
      <c r="C34" s="2">
        <v>38.680840099999898</v>
      </c>
      <c r="D34" s="2">
        <v>-77.358905800000002</v>
      </c>
      <c r="E34" s="1" t="s">
        <v>108</v>
      </c>
      <c r="F34" s="2">
        <f t="shared" si="1"/>
        <v>1</v>
      </c>
      <c r="G34" s="32" t="s">
        <v>314</v>
      </c>
      <c r="H34" s="32" t="s">
        <v>12</v>
      </c>
      <c r="I34" s="34">
        <f>IF(H34="NB",'Panel Dimensions'!$B$12,IF(H34="SB",'Panel Dimensions'!$B$12,IF(H34="NB (12x18)",'Panel Dimensions'!$C$12,IF(H34="SB (12x18)",'Panel Dimensions'!$C$12))))</f>
        <v>1.5</v>
      </c>
      <c r="J34" s="34">
        <v>1</v>
      </c>
      <c r="K34" s="34" t="s">
        <v>9</v>
      </c>
      <c r="L34" s="34">
        <v>0</v>
      </c>
      <c r="M34" s="32" t="s">
        <v>13</v>
      </c>
      <c r="N34" s="2">
        <v>1</v>
      </c>
      <c r="O34" s="34">
        <v>0.5</v>
      </c>
      <c r="P34" s="9">
        <f t="shared" si="0"/>
        <v>2</v>
      </c>
      <c r="Q34" s="70" t="s">
        <v>16</v>
      </c>
    </row>
    <row r="35" spans="1:17" x14ac:dyDescent="0.25">
      <c r="A35" s="2">
        <v>32</v>
      </c>
      <c r="B35" s="2" t="s">
        <v>371</v>
      </c>
      <c r="C35" s="2">
        <v>38.673537000000003</v>
      </c>
      <c r="D35" s="2">
        <v>-77.337645300000005</v>
      </c>
      <c r="E35" s="1" t="s">
        <v>7</v>
      </c>
      <c r="F35" s="2">
        <f t="shared" si="1"/>
        <v>1</v>
      </c>
      <c r="G35" s="32" t="s">
        <v>264</v>
      </c>
      <c r="H35" s="32" t="s">
        <v>37</v>
      </c>
      <c r="I35" s="34">
        <f>IF(H35="NB",'Panel Dimensions'!$B$12,IF(H35="SB",'Panel Dimensions'!$B$12,IF(H35="NB (12x18)",'Panel Dimensions'!$C$12,IF(H35="SB (12x18)",'Panel Dimensions'!$C$12))))</f>
        <v>1.5</v>
      </c>
      <c r="J35" s="34">
        <v>1</v>
      </c>
      <c r="K35" s="34" t="s">
        <v>9</v>
      </c>
      <c r="L35" s="34">
        <v>0</v>
      </c>
      <c r="M35" s="32" t="s">
        <v>140</v>
      </c>
      <c r="N35" s="2">
        <v>1</v>
      </c>
      <c r="O35" s="34">
        <v>0.5</v>
      </c>
      <c r="P35" s="9">
        <f t="shared" si="0"/>
        <v>2</v>
      </c>
      <c r="Q35" s="70" t="s">
        <v>152</v>
      </c>
    </row>
    <row r="36" spans="1:17" x14ac:dyDescent="0.25">
      <c r="A36" s="2">
        <v>33</v>
      </c>
      <c r="B36" s="2" t="s">
        <v>371</v>
      </c>
      <c r="C36" s="2">
        <v>38.673103500000003</v>
      </c>
      <c r="D36" s="2">
        <v>-77.336054700000005</v>
      </c>
      <c r="E36" s="1" t="s">
        <v>7</v>
      </c>
      <c r="F36" s="2">
        <f t="shared" si="1"/>
        <v>1</v>
      </c>
      <c r="G36" s="32" t="s">
        <v>253</v>
      </c>
      <c r="H36" s="32" t="s">
        <v>12</v>
      </c>
      <c r="I36" s="34">
        <f>IF(H36="NB",'Panel Dimensions'!$B$12,IF(H36="SB",'Panel Dimensions'!$B$12,IF(H36="NB (12x18)",'Panel Dimensions'!$C$12,IF(H36="SB (12x18)",'Panel Dimensions'!$C$12))))</f>
        <v>1.5</v>
      </c>
      <c r="J36" s="34">
        <v>1</v>
      </c>
      <c r="K36" s="34" t="s">
        <v>9</v>
      </c>
      <c r="L36" s="34">
        <v>0</v>
      </c>
      <c r="M36" s="32" t="s">
        <v>130</v>
      </c>
      <c r="N36" s="2">
        <v>2</v>
      </c>
      <c r="O36" s="34">
        <f>1+0.75</f>
        <v>1.75</v>
      </c>
      <c r="P36" s="9">
        <f t="shared" ref="P36:P67" si="2">I36+O36</f>
        <v>3.25</v>
      </c>
      <c r="Q36" s="70" t="s">
        <v>131</v>
      </c>
    </row>
    <row r="37" spans="1:17" x14ac:dyDescent="0.25">
      <c r="A37" s="2">
        <v>34</v>
      </c>
      <c r="B37" s="2" t="s">
        <v>371</v>
      </c>
      <c r="C37" s="2">
        <v>38.672606199999898</v>
      </c>
      <c r="D37" s="2">
        <v>-77.336147299999894</v>
      </c>
      <c r="E37" s="1" t="s">
        <v>7</v>
      </c>
      <c r="F37" s="2">
        <f t="shared" si="1"/>
        <v>1</v>
      </c>
      <c r="G37" s="32" t="s">
        <v>315</v>
      </c>
      <c r="H37" s="32" t="s">
        <v>12</v>
      </c>
      <c r="I37" s="34">
        <f>IF(H37="NB",'Panel Dimensions'!$B$12,IF(H37="SB",'Panel Dimensions'!$B$12,IF(H37="NB (12x18)",'Panel Dimensions'!$C$12,IF(H37="SB (12x18)",'Panel Dimensions'!$C$12))))</f>
        <v>1.5</v>
      </c>
      <c r="J37" s="34">
        <v>1</v>
      </c>
      <c r="K37" s="34" t="s">
        <v>9</v>
      </c>
      <c r="L37" s="34">
        <v>0</v>
      </c>
      <c r="M37" s="32" t="s">
        <v>13</v>
      </c>
      <c r="N37" s="2">
        <v>1</v>
      </c>
      <c r="O37" s="34">
        <v>0.5</v>
      </c>
      <c r="P37" s="9">
        <f t="shared" si="2"/>
        <v>2</v>
      </c>
      <c r="Q37" s="70" t="s">
        <v>187</v>
      </c>
    </row>
    <row r="38" spans="1:17" x14ac:dyDescent="0.25">
      <c r="A38" s="2">
        <v>35</v>
      </c>
      <c r="B38" s="2" t="s">
        <v>371</v>
      </c>
      <c r="C38" s="2">
        <v>38.672607200000002</v>
      </c>
      <c r="D38" s="2">
        <v>-77.336160699999894</v>
      </c>
      <c r="E38" s="1" t="s">
        <v>108</v>
      </c>
      <c r="F38" s="2">
        <f t="shared" si="1"/>
        <v>1</v>
      </c>
      <c r="G38" s="32" t="s">
        <v>316</v>
      </c>
      <c r="H38" s="32" t="s">
        <v>37</v>
      </c>
      <c r="I38" s="34">
        <f>IF(H38="NB",'Panel Dimensions'!$B$12,IF(H38="SB",'Panel Dimensions'!$B$12,IF(H38="NB (12x18)",'Panel Dimensions'!$C$12,IF(H38="SB (12x18)",'Panel Dimensions'!$C$12))))</f>
        <v>1.5</v>
      </c>
      <c r="J38" s="34">
        <v>1</v>
      </c>
      <c r="K38" s="34" t="s">
        <v>9</v>
      </c>
      <c r="L38" s="34">
        <v>0</v>
      </c>
      <c r="M38" s="32" t="s">
        <v>299</v>
      </c>
      <c r="N38" s="2">
        <v>2</v>
      </c>
      <c r="O38" s="34">
        <v>1.25</v>
      </c>
      <c r="P38" s="9">
        <f t="shared" si="2"/>
        <v>2.75</v>
      </c>
      <c r="Q38" s="70" t="s">
        <v>85</v>
      </c>
    </row>
    <row r="39" spans="1:17" x14ac:dyDescent="0.25">
      <c r="A39" s="2">
        <v>36</v>
      </c>
      <c r="B39" s="2" t="s">
        <v>371</v>
      </c>
      <c r="C39" s="2">
        <v>38.667014799999897</v>
      </c>
      <c r="D39" s="2">
        <v>-77.332506199999898</v>
      </c>
      <c r="E39" s="1" t="s">
        <v>7</v>
      </c>
      <c r="F39" s="2">
        <f t="shared" si="1"/>
        <v>1</v>
      </c>
      <c r="G39" s="32" t="s">
        <v>216</v>
      </c>
      <c r="H39" s="32" t="s">
        <v>17</v>
      </c>
      <c r="I39" s="34">
        <f>IF(H39="NB",'Panel Dimensions'!$B$12,IF(H39="SB",'Panel Dimensions'!$B$12,IF(H39="NB (12x18)",'Panel Dimensions'!$C$12,IF(H39="SB (12x18)",'Panel Dimensions'!$C$12))))</f>
        <v>3</v>
      </c>
      <c r="J39" s="34">
        <v>1</v>
      </c>
      <c r="K39" s="34" t="s">
        <v>9</v>
      </c>
      <c r="L39" s="34">
        <v>0</v>
      </c>
      <c r="M39" s="32" t="s">
        <v>130</v>
      </c>
      <c r="N39" s="2">
        <v>2</v>
      </c>
      <c r="O39" s="34">
        <f>1+0.75</f>
        <v>1.75</v>
      </c>
      <c r="P39" s="9">
        <f>I39+O39</f>
        <v>4.75</v>
      </c>
      <c r="Q39" s="70" t="s">
        <v>217</v>
      </c>
    </row>
    <row r="40" spans="1:17" x14ac:dyDescent="0.25">
      <c r="A40" s="2">
        <v>37</v>
      </c>
      <c r="B40" s="2" t="s">
        <v>371</v>
      </c>
      <c r="C40" s="2">
        <v>38.666750399999898</v>
      </c>
      <c r="D40" s="2">
        <v>-77.332850199999896</v>
      </c>
      <c r="E40" s="1" t="s">
        <v>7</v>
      </c>
      <c r="F40" s="2">
        <f t="shared" si="1"/>
        <v>1</v>
      </c>
      <c r="G40" s="32" t="s">
        <v>317</v>
      </c>
      <c r="H40" s="32" t="s">
        <v>17</v>
      </c>
      <c r="I40" s="34">
        <f>IF(H40="NB",'Panel Dimensions'!$B$12,IF(H40="SB",'Panel Dimensions'!$B$12,IF(H40="NB (12x18)",'Panel Dimensions'!$C$12,IF(H40="SB (12x18)",'Panel Dimensions'!$C$12))))</f>
        <v>3</v>
      </c>
      <c r="J40" s="34">
        <v>1</v>
      </c>
      <c r="K40" s="34" t="s">
        <v>9</v>
      </c>
      <c r="L40" s="34">
        <v>0</v>
      </c>
      <c r="M40" s="32" t="s">
        <v>295</v>
      </c>
      <c r="N40" s="2">
        <v>2</v>
      </c>
      <c r="O40" s="34">
        <v>1.25</v>
      </c>
      <c r="P40" s="9">
        <f t="shared" si="2"/>
        <v>4.25</v>
      </c>
      <c r="Q40" s="70" t="s">
        <v>19</v>
      </c>
    </row>
    <row r="41" spans="1:17" x14ac:dyDescent="0.25">
      <c r="A41" s="2">
        <v>38</v>
      </c>
      <c r="B41" s="2" t="s">
        <v>371</v>
      </c>
      <c r="C41" s="2">
        <v>38.666849800000001</v>
      </c>
      <c r="D41" s="2">
        <v>-77.332334500000002</v>
      </c>
      <c r="E41" s="1" t="s">
        <v>7</v>
      </c>
      <c r="F41" s="2">
        <f t="shared" si="1"/>
        <v>1</v>
      </c>
      <c r="G41" s="32" t="s">
        <v>318</v>
      </c>
      <c r="H41" s="32" t="s">
        <v>8</v>
      </c>
      <c r="I41" s="34">
        <f>IF(H41="NB",'Panel Dimensions'!$B$12,IF(H41="SB",'Panel Dimensions'!$B$12,IF(H41="NB (12x18)",'Panel Dimensions'!$C$12,IF(H41="SB (12x18)",'Panel Dimensions'!$C$12))))</f>
        <v>3</v>
      </c>
      <c r="J41" s="34">
        <v>1</v>
      </c>
      <c r="K41" s="34" t="s">
        <v>9</v>
      </c>
      <c r="L41" s="34">
        <v>0</v>
      </c>
      <c r="M41" s="32" t="s">
        <v>140</v>
      </c>
      <c r="N41" s="2">
        <v>1</v>
      </c>
      <c r="O41" s="34">
        <v>0.5</v>
      </c>
      <c r="P41" s="9">
        <f t="shared" si="2"/>
        <v>3.5</v>
      </c>
      <c r="Q41" s="70" t="s">
        <v>20</v>
      </c>
    </row>
    <row r="42" spans="1:17" x14ac:dyDescent="0.25">
      <c r="A42" s="2">
        <v>39</v>
      </c>
      <c r="B42" s="2" t="s">
        <v>371</v>
      </c>
      <c r="C42" s="2">
        <v>38.654705300000003</v>
      </c>
      <c r="D42" s="2">
        <v>-77.318009500000002</v>
      </c>
      <c r="E42" s="1" t="s">
        <v>7</v>
      </c>
      <c r="F42" s="2">
        <f t="shared" si="1"/>
        <v>1</v>
      </c>
      <c r="G42" s="32" t="s">
        <v>29</v>
      </c>
      <c r="H42" s="32" t="s">
        <v>17</v>
      </c>
      <c r="I42" s="34">
        <f>IF(H42="NB",'Panel Dimensions'!$B$12,IF(H42="SB",'Panel Dimensions'!$B$12,IF(H42="NB (12x18)",'Panel Dimensions'!$C$12,IF(H42="SB (12x18)",'Panel Dimensions'!$C$12))))</f>
        <v>3</v>
      </c>
      <c r="J42" s="34">
        <v>1</v>
      </c>
      <c r="K42" s="34" t="s">
        <v>9</v>
      </c>
      <c r="L42" s="34">
        <v>0</v>
      </c>
      <c r="M42" s="32" t="s">
        <v>30</v>
      </c>
      <c r="N42" s="2">
        <v>1</v>
      </c>
      <c r="O42" s="34">
        <v>0.75</v>
      </c>
      <c r="P42" s="9">
        <f t="shared" si="2"/>
        <v>3.75</v>
      </c>
      <c r="Q42" s="70" t="s">
        <v>31</v>
      </c>
    </row>
    <row r="43" spans="1:17" x14ac:dyDescent="0.25">
      <c r="A43" s="2">
        <v>40</v>
      </c>
      <c r="B43" s="2" t="s">
        <v>371</v>
      </c>
      <c r="C43" s="2">
        <v>38.653491000000002</v>
      </c>
      <c r="D43" s="2">
        <v>-77.3166437</v>
      </c>
      <c r="E43" s="1" t="s">
        <v>7</v>
      </c>
      <c r="F43" s="2">
        <f t="shared" si="1"/>
        <v>1</v>
      </c>
      <c r="G43" s="32" t="s">
        <v>256</v>
      </c>
      <c r="H43" s="32" t="s">
        <v>8</v>
      </c>
      <c r="I43" s="34">
        <f>IF(H43="NB",'Panel Dimensions'!$B$12,IF(H43="SB",'Panel Dimensions'!$B$12,IF(H43="NB (12x18)",'Panel Dimensions'!$C$12,IF(H43="SB (12x18)",'Panel Dimensions'!$C$12))))</f>
        <v>3</v>
      </c>
      <c r="J43" s="34">
        <v>1</v>
      </c>
      <c r="K43" s="34" t="s">
        <v>9</v>
      </c>
      <c r="L43" s="34">
        <v>0</v>
      </c>
      <c r="M43" s="32" t="s">
        <v>140</v>
      </c>
      <c r="N43" s="2">
        <v>1</v>
      </c>
      <c r="O43" s="34">
        <v>0.5</v>
      </c>
      <c r="P43" s="9">
        <f t="shared" si="2"/>
        <v>3.5</v>
      </c>
      <c r="Q43" s="70" t="s">
        <v>151</v>
      </c>
    </row>
    <row r="44" spans="1:17" x14ac:dyDescent="0.25">
      <c r="A44" s="2">
        <v>41</v>
      </c>
      <c r="B44" s="2" t="s">
        <v>371</v>
      </c>
      <c r="C44" s="2">
        <v>38.652894500000002</v>
      </c>
      <c r="D44" s="2">
        <v>-77.316985599999896</v>
      </c>
      <c r="E44" s="1" t="s">
        <v>7</v>
      </c>
      <c r="F44" s="2">
        <f t="shared" si="1"/>
        <v>1</v>
      </c>
      <c r="G44" s="32" t="s">
        <v>188</v>
      </c>
      <c r="H44" s="32" t="s">
        <v>17</v>
      </c>
      <c r="I44" s="34">
        <f>IF(H44="NB",'Panel Dimensions'!$B$12,IF(H44="SB",'Panel Dimensions'!$B$12,IF(H44="NB (12x18)",'Panel Dimensions'!$C$12,IF(H44="SB (12x18)",'Panel Dimensions'!$C$12))))</f>
        <v>3</v>
      </c>
      <c r="J44" s="34">
        <v>1</v>
      </c>
      <c r="K44" s="34" t="s">
        <v>9</v>
      </c>
      <c r="L44" s="34">
        <v>0</v>
      </c>
      <c r="M44" s="32" t="s">
        <v>18</v>
      </c>
      <c r="N44" s="2">
        <v>1</v>
      </c>
      <c r="O44" s="34">
        <v>0.75</v>
      </c>
      <c r="P44" s="9">
        <f t="shared" si="2"/>
        <v>3.75</v>
      </c>
      <c r="Q44" s="70" t="s">
        <v>189</v>
      </c>
    </row>
    <row r="45" spans="1:17" x14ac:dyDescent="0.25">
      <c r="A45" s="2">
        <v>42</v>
      </c>
      <c r="B45" s="2" t="s">
        <v>371</v>
      </c>
      <c r="C45" s="2">
        <v>38.652919599999898</v>
      </c>
      <c r="D45" s="2">
        <v>-77.316382099999899</v>
      </c>
      <c r="E45" s="1" t="s">
        <v>7</v>
      </c>
      <c r="F45" s="2">
        <f t="shared" si="1"/>
        <v>1</v>
      </c>
      <c r="G45" s="32" t="s">
        <v>83</v>
      </c>
      <c r="H45" s="32" t="s">
        <v>8</v>
      </c>
      <c r="I45" s="34">
        <f>IF(H45="NB",'Panel Dimensions'!$B$12,IF(H45="SB",'Panel Dimensions'!$B$12,IF(H45="NB (12x18)",'Panel Dimensions'!$C$12,IF(H45="SB (12x18)",'Panel Dimensions'!$C$12))))</f>
        <v>3</v>
      </c>
      <c r="J45" s="34">
        <v>1</v>
      </c>
      <c r="K45" s="34" t="s">
        <v>9</v>
      </c>
      <c r="L45" s="34">
        <v>0</v>
      </c>
      <c r="M45" s="32" t="s">
        <v>22</v>
      </c>
      <c r="N45" s="2">
        <v>1</v>
      </c>
      <c r="O45" s="34">
        <v>0.75</v>
      </c>
      <c r="P45" s="9">
        <f t="shared" si="2"/>
        <v>3.75</v>
      </c>
      <c r="Q45" s="70" t="s">
        <v>84</v>
      </c>
    </row>
    <row r="46" spans="1:17" x14ac:dyDescent="0.25">
      <c r="A46" s="2">
        <v>43</v>
      </c>
      <c r="B46" s="2" t="s">
        <v>371</v>
      </c>
      <c r="C46" s="2">
        <v>38.652658299999899</v>
      </c>
      <c r="D46" s="2">
        <v>-77.315847000000005</v>
      </c>
      <c r="E46" s="1" t="s">
        <v>7</v>
      </c>
      <c r="F46" s="2">
        <f t="shared" si="1"/>
        <v>1</v>
      </c>
      <c r="G46" s="32" t="s">
        <v>240</v>
      </c>
      <c r="H46" s="32" t="s">
        <v>17</v>
      </c>
      <c r="I46" s="34">
        <f>IF(H46="NB",'Panel Dimensions'!$B$12,IF(H46="SB",'Panel Dimensions'!$B$12,IF(H46="NB (12x18)",'Panel Dimensions'!$C$12,IF(H46="SB (12x18)",'Panel Dimensions'!$C$12))))</f>
        <v>3</v>
      </c>
      <c r="J46" s="34">
        <v>1</v>
      </c>
      <c r="K46" s="34" t="s">
        <v>9</v>
      </c>
      <c r="L46" s="34">
        <v>0</v>
      </c>
      <c r="M46" s="32" t="s">
        <v>13</v>
      </c>
      <c r="N46" s="2">
        <v>1</v>
      </c>
      <c r="O46" s="34">
        <v>0.5</v>
      </c>
      <c r="P46" s="9">
        <f t="shared" si="2"/>
        <v>3.5</v>
      </c>
      <c r="Q46" s="70" t="s">
        <v>175</v>
      </c>
    </row>
    <row r="47" spans="1:17" x14ac:dyDescent="0.25">
      <c r="A47" s="2">
        <v>44</v>
      </c>
      <c r="B47" s="2" t="s">
        <v>371</v>
      </c>
      <c r="C47" s="2">
        <v>38.653211300000002</v>
      </c>
      <c r="D47" s="2">
        <v>-77.314755300000002</v>
      </c>
      <c r="E47" s="1" t="s">
        <v>7</v>
      </c>
      <c r="F47" s="2">
        <f t="shared" si="1"/>
        <v>1</v>
      </c>
      <c r="G47" s="32" t="s">
        <v>213</v>
      </c>
      <c r="H47" s="32" t="s">
        <v>8</v>
      </c>
      <c r="I47" s="34">
        <f>IF(H47="NB",'Panel Dimensions'!$B$12,IF(H47="SB",'Panel Dimensions'!$B$12,IF(H47="NB (12x18)",'Panel Dimensions'!$C$12,IF(H47="SB (12x18)",'Panel Dimensions'!$C$12))))</f>
        <v>3</v>
      </c>
      <c r="J47" s="34">
        <v>1</v>
      </c>
      <c r="K47" s="34" t="s">
        <v>9</v>
      </c>
      <c r="L47" s="34">
        <v>0</v>
      </c>
      <c r="M47" s="32" t="s">
        <v>214</v>
      </c>
      <c r="N47" s="2">
        <v>1</v>
      </c>
      <c r="O47" s="34">
        <v>0.75</v>
      </c>
      <c r="P47" s="9">
        <f t="shared" si="2"/>
        <v>3.75</v>
      </c>
      <c r="Q47" s="70" t="s">
        <v>215</v>
      </c>
    </row>
    <row r="48" spans="1:17" x14ac:dyDescent="0.25">
      <c r="A48" s="2">
        <v>45</v>
      </c>
      <c r="B48" s="2" t="s">
        <v>371</v>
      </c>
      <c r="C48" s="2">
        <v>38.676366000000002</v>
      </c>
      <c r="D48" s="2">
        <v>-77.277355999999898</v>
      </c>
      <c r="E48" s="1" t="s">
        <v>7</v>
      </c>
      <c r="F48" s="2">
        <f t="shared" si="1"/>
        <v>1</v>
      </c>
      <c r="G48" s="32" t="s">
        <v>244</v>
      </c>
      <c r="H48" s="32" t="s">
        <v>8</v>
      </c>
      <c r="I48" s="34">
        <f>IF(H48="NB",'Panel Dimensions'!$B$12,IF(H48="SB",'Panel Dimensions'!$B$12,IF(H48="NB (12x18)",'Panel Dimensions'!$C$12,IF(H48="SB (12x18)",'Panel Dimensions'!$C$12))))</f>
        <v>3</v>
      </c>
      <c r="J48" s="34">
        <v>1</v>
      </c>
      <c r="K48" s="34" t="s">
        <v>9</v>
      </c>
      <c r="L48" s="34">
        <v>0</v>
      </c>
      <c r="M48" s="32" t="s">
        <v>140</v>
      </c>
      <c r="N48" s="2">
        <v>1</v>
      </c>
      <c r="O48" s="34">
        <v>0.5</v>
      </c>
      <c r="P48" s="9">
        <f t="shared" si="2"/>
        <v>3.5</v>
      </c>
      <c r="Q48" s="70" t="s">
        <v>150</v>
      </c>
    </row>
    <row r="49" spans="1:17" x14ac:dyDescent="0.25">
      <c r="A49" s="2">
        <v>46</v>
      </c>
      <c r="B49" s="2" t="s">
        <v>371</v>
      </c>
      <c r="C49" s="2">
        <v>38.6768523</v>
      </c>
      <c r="D49" s="2">
        <v>-77.276845600000001</v>
      </c>
      <c r="E49" s="1" t="s">
        <v>7</v>
      </c>
      <c r="F49" s="2">
        <f t="shared" si="1"/>
        <v>1</v>
      </c>
      <c r="G49" s="32" t="s">
        <v>172</v>
      </c>
      <c r="H49" s="32" t="s">
        <v>17</v>
      </c>
      <c r="I49" s="34">
        <f>IF(H49="NB",'Panel Dimensions'!$B$12,IF(H49="SB",'Panel Dimensions'!$B$12,IF(H49="NB (12x18)",'Panel Dimensions'!$C$12,IF(H49="SB (12x18)",'Panel Dimensions'!$C$12))))</f>
        <v>3</v>
      </c>
      <c r="J49" s="34">
        <v>1</v>
      </c>
      <c r="K49" s="34" t="s">
        <v>9</v>
      </c>
      <c r="L49" s="34">
        <v>0</v>
      </c>
      <c r="M49" s="32" t="s">
        <v>68</v>
      </c>
      <c r="N49" s="2">
        <v>1</v>
      </c>
      <c r="O49" s="34">
        <v>0.75</v>
      </c>
      <c r="P49" s="9">
        <f t="shared" si="2"/>
        <v>3.75</v>
      </c>
      <c r="Q49" s="70" t="s">
        <v>173</v>
      </c>
    </row>
    <row r="50" spans="1:17" x14ac:dyDescent="0.25">
      <c r="A50" s="2">
        <v>47</v>
      </c>
      <c r="B50" s="2" t="s">
        <v>371</v>
      </c>
      <c r="C50" s="2">
        <v>38.677471599999897</v>
      </c>
      <c r="D50" s="2">
        <v>-77.276100700000001</v>
      </c>
      <c r="E50" s="1" t="s">
        <v>7</v>
      </c>
      <c r="F50" s="2">
        <f t="shared" si="1"/>
        <v>1</v>
      </c>
      <c r="G50" s="32" t="s">
        <v>241</v>
      </c>
      <c r="H50" s="32" t="s">
        <v>17</v>
      </c>
      <c r="I50" s="34">
        <f>IF(H50="NB",'Panel Dimensions'!$B$12,IF(H50="SB",'Panel Dimensions'!$B$12,IF(H50="NB (12x18)",'Panel Dimensions'!$C$12,IF(H50="SB (12x18)",'Panel Dimensions'!$C$12))))</f>
        <v>3</v>
      </c>
      <c r="J50" s="34">
        <v>1</v>
      </c>
      <c r="K50" s="34" t="s">
        <v>9</v>
      </c>
      <c r="L50" s="34">
        <v>0</v>
      </c>
      <c r="M50" s="32" t="s">
        <v>13</v>
      </c>
      <c r="N50" s="2">
        <v>1</v>
      </c>
      <c r="O50" s="34">
        <v>0.5</v>
      </c>
      <c r="P50" s="9">
        <f t="shared" si="2"/>
        <v>3.5</v>
      </c>
      <c r="Q50" s="70" t="s">
        <v>174</v>
      </c>
    </row>
    <row r="51" spans="1:17" x14ac:dyDescent="0.25">
      <c r="A51" s="2">
        <v>48</v>
      </c>
      <c r="B51" s="2" t="s">
        <v>371</v>
      </c>
      <c r="C51" s="2">
        <v>38.677833300000003</v>
      </c>
      <c r="D51" s="2">
        <v>-77.276825500000001</v>
      </c>
      <c r="E51" s="1" t="s">
        <v>7</v>
      </c>
      <c r="F51" s="2">
        <f t="shared" si="1"/>
        <v>1</v>
      </c>
      <c r="G51" s="32" t="s">
        <v>81</v>
      </c>
      <c r="H51" s="32" t="s">
        <v>8</v>
      </c>
      <c r="I51" s="34">
        <f>IF(H51="NB",'Panel Dimensions'!$B$12,IF(H51="SB",'Panel Dimensions'!$B$12,IF(H51="NB (12x18)",'Panel Dimensions'!$C$12,IF(H51="SB (12x18)",'Panel Dimensions'!$C$12))))</f>
        <v>3</v>
      </c>
      <c r="J51" s="34">
        <v>1</v>
      </c>
      <c r="K51" s="34" t="s">
        <v>9</v>
      </c>
      <c r="L51" s="34">
        <v>0</v>
      </c>
      <c r="M51" s="32" t="s">
        <v>18</v>
      </c>
      <c r="N51" s="2">
        <v>1</v>
      </c>
      <c r="O51" s="34">
        <v>0.75</v>
      </c>
      <c r="P51" s="9">
        <f t="shared" si="2"/>
        <v>3.75</v>
      </c>
      <c r="Q51" s="70" t="s">
        <v>82</v>
      </c>
    </row>
    <row r="52" spans="1:17" x14ac:dyDescent="0.25">
      <c r="A52" s="2">
        <v>49</v>
      </c>
      <c r="B52" s="2" t="s">
        <v>371</v>
      </c>
      <c r="C52" s="2">
        <v>38.678195600000002</v>
      </c>
      <c r="D52" s="2">
        <v>-77.274839999999898</v>
      </c>
      <c r="E52" s="1" t="s">
        <v>7</v>
      </c>
      <c r="F52" s="2">
        <f t="shared" si="1"/>
        <v>1</v>
      </c>
      <c r="G52" s="32" t="s">
        <v>79</v>
      </c>
      <c r="H52" s="32" t="s">
        <v>8</v>
      </c>
      <c r="I52" s="34">
        <f>IF(H52="NB",'Panel Dimensions'!$B$12,IF(H52="SB",'Panel Dimensions'!$B$12,IF(H52="NB (12x18)",'Panel Dimensions'!$C$12,IF(H52="SB (12x18)",'Panel Dimensions'!$C$12))))</f>
        <v>3</v>
      </c>
      <c r="J52" s="34">
        <v>1</v>
      </c>
      <c r="K52" s="34" t="s">
        <v>9</v>
      </c>
      <c r="L52" s="34">
        <v>0</v>
      </c>
      <c r="M52" s="32" t="s">
        <v>30</v>
      </c>
      <c r="N52" s="2">
        <v>1</v>
      </c>
      <c r="O52" s="34">
        <v>0.75</v>
      </c>
      <c r="P52" s="9">
        <f t="shared" si="2"/>
        <v>3.75</v>
      </c>
      <c r="Q52" s="70" t="s">
        <v>80</v>
      </c>
    </row>
    <row r="53" spans="1:17" x14ac:dyDescent="0.25">
      <c r="A53" s="2">
        <v>50</v>
      </c>
      <c r="B53" s="2" t="s">
        <v>371</v>
      </c>
      <c r="C53" s="2">
        <v>38.678607</v>
      </c>
      <c r="D53" s="2">
        <v>-77.272674100000003</v>
      </c>
      <c r="E53" s="1" t="s">
        <v>7</v>
      </c>
      <c r="F53" s="2">
        <f t="shared" si="1"/>
        <v>1</v>
      </c>
      <c r="G53" s="32" t="s">
        <v>319</v>
      </c>
      <c r="H53" s="32" t="s">
        <v>17</v>
      </c>
      <c r="I53" s="34">
        <f>IF(H53="NB",'Panel Dimensions'!$B$12,IF(H53="SB",'Panel Dimensions'!$B$12,IF(H53="NB (12x18)",'Panel Dimensions'!$C$12,IF(H53="SB (12x18)",'Panel Dimensions'!$C$12))))</f>
        <v>3</v>
      </c>
      <c r="J53" s="34">
        <v>1</v>
      </c>
      <c r="K53" s="34" t="s">
        <v>9</v>
      </c>
      <c r="L53" s="34">
        <v>0</v>
      </c>
      <c r="M53" s="32" t="s">
        <v>300</v>
      </c>
      <c r="N53" s="2">
        <v>2</v>
      </c>
      <c r="O53" s="34">
        <v>1.25</v>
      </c>
      <c r="P53" s="9">
        <f t="shared" si="2"/>
        <v>4.25</v>
      </c>
      <c r="Q53" s="70" t="s">
        <v>76</v>
      </c>
    </row>
    <row r="54" spans="1:17" x14ac:dyDescent="0.25">
      <c r="A54" s="2">
        <v>51</v>
      </c>
      <c r="B54" s="2" t="s">
        <v>371</v>
      </c>
      <c r="C54" s="2">
        <v>38.678989700000002</v>
      </c>
      <c r="D54" s="2">
        <v>-77.272006300000001</v>
      </c>
      <c r="E54" s="1" t="s">
        <v>7</v>
      </c>
      <c r="F54" s="2">
        <f t="shared" si="1"/>
        <v>1</v>
      </c>
      <c r="G54" s="32" t="s">
        <v>244</v>
      </c>
      <c r="H54" s="32" t="s">
        <v>8</v>
      </c>
      <c r="I54" s="34">
        <f>IF(H54="NB",'Panel Dimensions'!$B$12,IF(H54="SB",'Panel Dimensions'!$B$12,IF(H54="NB (12x18)",'Panel Dimensions'!$C$12,IF(H54="SB (12x18)",'Panel Dimensions'!$C$12))))</f>
        <v>3</v>
      </c>
      <c r="J54" s="34">
        <v>1</v>
      </c>
      <c r="K54" s="34" t="s">
        <v>9</v>
      </c>
      <c r="L54" s="34">
        <v>0</v>
      </c>
      <c r="M54" s="32" t="s">
        <v>140</v>
      </c>
      <c r="N54" s="2">
        <v>1</v>
      </c>
      <c r="O54" s="34">
        <v>0.5</v>
      </c>
      <c r="P54" s="9">
        <f t="shared" si="2"/>
        <v>3.5</v>
      </c>
      <c r="Q54" s="70" t="s">
        <v>149</v>
      </c>
    </row>
    <row r="55" spans="1:17" x14ac:dyDescent="0.25">
      <c r="A55" s="2">
        <v>52</v>
      </c>
      <c r="B55" s="2" t="s">
        <v>371</v>
      </c>
      <c r="C55" s="2">
        <v>38.6782913999999</v>
      </c>
      <c r="D55" s="2">
        <v>-77.2710139</v>
      </c>
      <c r="E55" s="1" t="s">
        <v>7</v>
      </c>
      <c r="F55" s="2">
        <f t="shared" si="1"/>
        <v>1</v>
      </c>
      <c r="G55" s="32" t="s">
        <v>77</v>
      </c>
      <c r="H55" s="32" t="s">
        <v>17</v>
      </c>
      <c r="I55" s="34">
        <f>IF(H55="NB",'Panel Dimensions'!$B$12,IF(H55="SB",'Panel Dimensions'!$B$12,IF(H55="NB (12x18)",'Panel Dimensions'!$C$12,IF(H55="SB (12x18)",'Panel Dimensions'!$C$12))))</f>
        <v>3</v>
      </c>
      <c r="J55" s="34">
        <v>1</v>
      </c>
      <c r="K55" s="34" t="s">
        <v>9</v>
      </c>
      <c r="L55" s="34">
        <v>0</v>
      </c>
      <c r="M55" s="32" t="s">
        <v>18</v>
      </c>
      <c r="N55" s="2">
        <v>1</v>
      </c>
      <c r="O55" s="34">
        <v>0.75</v>
      </c>
      <c r="P55" s="9">
        <f t="shared" si="2"/>
        <v>3.75</v>
      </c>
      <c r="Q55" s="70" t="s">
        <v>78</v>
      </c>
    </row>
    <row r="56" spans="1:17" x14ac:dyDescent="0.25">
      <c r="A56" s="2">
        <v>53</v>
      </c>
      <c r="B56" s="2" t="s">
        <v>371</v>
      </c>
      <c r="C56" s="2">
        <v>38.6786253</v>
      </c>
      <c r="D56" s="2">
        <v>-77.270429100000001</v>
      </c>
      <c r="E56" s="1" t="s">
        <v>7</v>
      </c>
      <c r="F56" s="2">
        <f t="shared" si="1"/>
        <v>1</v>
      </c>
      <c r="G56" s="32" t="s">
        <v>74</v>
      </c>
      <c r="H56" s="32" t="s">
        <v>8</v>
      </c>
      <c r="I56" s="34">
        <f>IF(H56="NB",'Panel Dimensions'!$B$12,IF(H56="SB",'Panel Dimensions'!$B$12,IF(H56="NB (12x18)",'Panel Dimensions'!$C$12,IF(H56="SB (12x18)",'Panel Dimensions'!$C$12))))</f>
        <v>3</v>
      </c>
      <c r="J56" s="34">
        <v>1</v>
      </c>
      <c r="K56" s="34" t="s">
        <v>9</v>
      </c>
      <c r="L56" s="34">
        <v>0</v>
      </c>
      <c r="M56" s="32" t="s">
        <v>22</v>
      </c>
      <c r="N56" s="2">
        <v>1</v>
      </c>
      <c r="O56" s="34">
        <v>0.75</v>
      </c>
      <c r="P56" s="9">
        <f t="shared" si="2"/>
        <v>3.75</v>
      </c>
      <c r="Q56" s="70" t="s">
        <v>75</v>
      </c>
    </row>
    <row r="57" spans="1:17" x14ac:dyDescent="0.25">
      <c r="A57" s="2">
        <v>54</v>
      </c>
      <c r="B57" s="2" t="s">
        <v>380</v>
      </c>
      <c r="C57" s="2">
        <v>38.6826036</v>
      </c>
      <c r="D57" s="2">
        <v>-77.263848300000006</v>
      </c>
      <c r="E57" s="1" t="s">
        <v>7</v>
      </c>
      <c r="F57" s="2">
        <f t="shared" si="1"/>
        <v>1</v>
      </c>
      <c r="G57" s="32" t="s">
        <v>320</v>
      </c>
      <c r="H57" s="32" t="s">
        <v>17</v>
      </c>
      <c r="I57" s="34">
        <f>IF(H57="NB",'Panel Dimensions'!$B$12,IF(H57="SB",'Panel Dimensions'!$B$12,IF(H57="NB (12x18)",'Panel Dimensions'!$C$12,IF(H57="SB (12x18)",'Panel Dimensions'!$C$12))))</f>
        <v>3</v>
      </c>
      <c r="J57" s="34">
        <v>1</v>
      </c>
      <c r="K57" s="34" t="s">
        <v>9</v>
      </c>
      <c r="L57" s="34">
        <v>0</v>
      </c>
      <c r="M57" s="32" t="s">
        <v>301</v>
      </c>
      <c r="N57" s="2">
        <v>2</v>
      </c>
      <c r="O57" s="34">
        <v>1.25</v>
      </c>
      <c r="P57" s="9">
        <f t="shared" si="2"/>
        <v>4.25</v>
      </c>
      <c r="Q57" s="1" t="s">
        <v>45</v>
      </c>
    </row>
    <row r="58" spans="1:17" x14ac:dyDescent="0.25">
      <c r="A58" s="2">
        <v>55</v>
      </c>
      <c r="B58" s="2" t="s">
        <v>380</v>
      </c>
      <c r="C58" s="2">
        <v>38.682721899999898</v>
      </c>
      <c r="D58" s="2">
        <v>-77.263740999999897</v>
      </c>
      <c r="E58" s="1" t="s">
        <v>7</v>
      </c>
      <c r="F58" s="2">
        <f t="shared" si="1"/>
        <v>1</v>
      </c>
      <c r="G58" s="32" t="s">
        <v>246</v>
      </c>
      <c r="H58" s="32" t="s">
        <v>8</v>
      </c>
      <c r="I58" s="34">
        <f>IF(H58="NB",'Panel Dimensions'!$B$12,IF(H58="SB",'Panel Dimensions'!$B$12,IF(H58="NB (12x18)",'Panel Dimensions'!$C$12,IF(H58="SB (12x18)",'Panel Dimensions'!$C$12))))</f>
        <v>3</v>
      </c>
      <c r="J58" s="34">
        <v>1</v>
      </c>
      <c r="K58" s="34" t="s">
        <v>9</v>
      </c>
      <c r="L58" s="34">
        <v>0</v>
      </c>
      <c r="M58" s="32" t="s">
        <v>140</v>
      </c>
      <c r="N58" s="2">
        <v>1</v>
      </c>
      <c r="O58" s="34">
        <v>0.5</v>
      </c>
      <c r="P58" s="9">
        <f t="shared" si="2"/>
        <v>3.5</v>
      </c>
      <c r="Q58" s="1" t="s">
        <v>45</v>
      </c>
    </row>
    <row r="59" spans="1:17" x14ac:dyDescent="0.25">
      <c r="A59" s="2">
        <v>56</v>
      </c>
      <c r="B59" s="2" t="s">
        <v>380</v>
      </c>
      <c r="C59" s="2">
        <v>38.683210799999898</v>
      </c>
      <c r="D59" s="2">
        <v>-77.261493400000006</v>
      </c>
      <c r="E59" s="1" t="s">
        <v>7</v>
      </c>
      <c r="F59" s="2">
        <f t="shared" si="1"/>
        <v>1</v>
      </c>
      <c r="G59" s="32" t="s">
        <v>33</v>
      </c>
      <c r="H59" s="32" t="s">
        <v>8</v>
      </c>
      <c r="I59" s="34">
        <f>IF(H59="NB",'Panel Dimensions'!$B$12,IF(H59="SB",'Panel Dimensions'!$B$12,IF(H59="NB (12x18)",'Panel Dimensions'!$C$12,IF(H59="SB (12x18)",'Panel Dimensions'!$C$12))))</f>
        <v>3</v>
      </c>
      <c r="J59" s="34">
        <v>1</v>
      </c>
      <c r="K59" s="34" t="s">
        <v>9</v>
      </c>
      <c r="L59" s="34">
        <v>0</v>
      </c>
      <c r="M59" s="32" t="s">
        <v>6</v>
      </c>
      <c r="N59" s="2">
        <v>0</v>
      </c>
      <c r="P59" s="9">
        <f t="shared" si="2"/>
        <v>3</v>
      </c>
      <c r="Q59" s="70" t="s">
        <v>34</v>
      </c>
    </row>
    <row r="60" spans="1:17" x14ac:dyDescent="0.25">
      <c r="A60" s="2">
        <v>57</v>
      </c>
      <c r="B60" s="2" t="s">
        <v>380</v>
      </c>
      <c r="C60" s="2">
        <v>38.683374200000003</v>
      </c>
      <c r="D60" s="2">
        <v>-77.2609917999999</v>
      </c>
      <c r="E60" s="1" t="s">
        <v>7</v>
      </c>
      <c r="F60" s="2">
        <f t="shared" si="1"/>
        <v>1</v>
      </c>
      <c r="G60" s="32" t="s">
        <v>207</v>
      </c>
      <c r="H60" s="32" t="s">
        <v>17</v>
      </c>
      <c r="I60" s="34">
        <f>IF(H60="NB",'Panel Dimensions'!$B$12,IF(H60="SB",'Panel Dimensions'!$B$12,IF(H60="NB (12x18)",'Panel Dimensions'!$C$12,IF(H60="SB (12x18)",'Panel Dimensions'!$C$12))))</f>
        <v>3</v>
      </c>
      <c r="J60" s="34">
        <v>1</v>
      </c>
      <c r="K60" s="34" t="s">
        <v>9</v>
      </c>
      <c r="L60" s="34">
        <v>0</v>
      </c>
      <c r="M60" s="32" t="s">
        <v>22</v>
      </c>
      <c r="N60" s="2">
        <v>1</v>
      </c>
      <c r="O60" s="34">
        <v>0.75</v>
      </c>
      <c r="P60" s="9">
        <f t="shared" si="2"/>
        <v>3.75</v>
      </c>
      <c r="Q60" s="70" t="s">
        <v>208</v>
      </c>
    </row>
    <row r="61" spans="1:17" x14ac:dyDescent="0.25">
      <c r="A61" s="2">
        <v>58</v>
      </c>
      <c r="B61" s="2" t="s">
        <v>380</v>
      </c>
      <c r="C61" s="2">
        <v>38.6834808999999</v>
      </c>
      <c r="D61" s="2">
        <v>-77.261108500000006</v>
      </c>
      <c r="E61" s="1" t="s">
        <v>15</v>
      </c>
      <c r="F61" s="2">
        <f t="shared" si="1"/>
        <v>0</v>
      </c>
      <c r="G61" s="32" t="s">
        <v>205</v>
      </c>
      <c r="H61" s="32" t="s">
        <v>8</v>
      </c>
      <c r="I61" s="34">
        <f>IF(H61="NB",'Panel Dimensions'!$B$12,IF(H61="SB",'Panel Dimensions'!$B$12,IF(H61="NB (12x18)",'Panel Dimensions'!$C$12,IF(H61="SB (12x18)",'Panel Dimensions'!$C$12))))</f>
        <v>3</v>
      </c>
      <c r="J61" s="34">
        <v>1</v>
      </c>
      <c r="K61" s="34" t="s">
        <v>9</v>
      </c>
      <c r="L61" s="34">
        <v>0</v>
      </c>
      <c r="M61" s="32" t="s">
        <v>22</v>
      </c>
      <c r="N61" s="2">
        <v>1</v>
      </c>
      <c r="O61" s="34">
        <v>0.75</v>
      </c>
      <c r="P61" s="9">
        <f t="shared" si="2"/>
        <v>3.75</v>
      </c>
      <c r="Q61" s="70" t="s">
        <v>206</v>
      </c>
    </row>
    <row r="62" spans="1:17" x14ac:dyDescent="0.25">
      <c r="A62" s="2">
        <v>59</v>
      </c>
      <c r="B62" s="2" t="s">
        <v>380</v>
      </c>
      <c r="C62" s="2">
        <v>38.682899900000002</v>
      </c>
      <c r="D62" s="2">
        <v>-77.260348100000002</v>
      </c>
      <c r="E62" s="1" t="s">
        <v>7</v>
      </c>
      <c r="F62" s="2">
        <f t="shared" si="1"/>
        <v>1</v>
      </c>
      <c r="G62" s="32" t="s">
        <v>209</v>
      </c>
      <c r="H62" s="32" t="s">
        <v>17</v>
      </c>
      <c r="I62" s="34">
        <f>IF(H62="NB",'Panel Dimensions'!$B$12,IF(H62="SB",'Panel Dimensions'!$B$12,IF(H62="NB (12x18)",'Panel Dimensions'!$C$12,IF(H62="SB (12x18)",'Panel Dimensions'!$C$12))))</f>
        <v>3</v>
      </c>
      <c r="J62" s="34">
        <v>1</v>
      </c>
      <c r="K62" s="34" t="s">
        <v>9</v>
      </c>
      <c r="L62" s="34">
        <v>0</v>
      </c>
      <c r="M62" s="32" t="s">
        <v>18</v>
      </c>
      <c r="N62" s="2">
        <v>1</v>
      </c>
      <c r="O62" s="34">
        <v>0.75</v>
      </c>
      <c r="P62" s="9">
        <f t="shared" si="2"/>
        <v>3.75</v>
      </c>
      <c r="Q62" s="70" t="s">
        <v>210</v>
      </c>
    </row>
    <row r="63" spans="1:17" x14ac:dyDescent="0.25">
      <c r="A63" s="2">
        <v>60</v>
      </c>
      <c r="B63" s="2" t="s">
        <v>380</v>
      </c>
      <c r="C63" s="2">
        <v>38.683457900000001</v>
      </c>
      <c r="D63" s="2">
        <v>-77.259680900000006</v>
      </c>
      <c r="E63" s="1" t="s">
        <v>7</v>
      </c>
      <c r="F63" s="2">
        <f t="shared" si="1"/>
        <v>1</v>
      </c>
      <c r="G63" s="32" t="s">
        <v>211</v>
      </c>
      <c r="H63" s="32" t="s">
        <v>17</v>
      </c>
      <c r="I63" s="34">
        <f>IF(H63="NB",'Panel Dimensions'!$B$12,IF(H63="SB",'Panel Dimensions'!$B$12,IF(H63="NB (12x18)",'Panel Dimensions'!$C$12,IF(H63="SB (12x18)",'Panel Dimensions'!$C$12))))</f>
        <v>3</v>
      </c>
      <c r="J63" s="34">
        <v>1</v>
      </c>
      <c r="K63" s="34" t="s">
        <v>9</v>
      </c>
      <c r="L63" s="34">
        <v>0</v>
      </c>
      <c r="M63" s="32" t="s">
        <v>18</v>
      </c>
      <c r="N63" s="2">
        <v>1</v>
      </c>
      <c r="O63" s="34">
        <v>0.75</v>
      </c>
      <c r="P63" s="9">
        <f t="shared" si="2"/>
        <v>3.75</v>
      </c>
      <c r="Q63" s="70" t="s">
        <v>212</v>
      </c>
    </row>
    <row r="64" spans="1:17" x14ac:dyDescent="0.25">
      <c r="A64" s="2">
        <v>61</v>
      </c>
      <c r="B64" s="2" t="s">
        <v>380</v>
      </c>
      <c r="C64" s="2">
        <v>38.684730899999899</v>
      </c>
      <c r="D64" s="2">
        <v>-77.2613498999999</v>
      </c>
      <c r="E64" s="1" t="s">
        <v>7</v>
      </c>
      <c r="F64" s="2">
        <f t="shared" si="1"/>
        <v>1</v>
      </c>
      <c r="G64" s="32" t="s">
        <v>321</v>
      </c>
      <c r="H64" s="32" t="s">
        <v>8</v>
      </c>
      <c r="I64" s="34">
        <f>IF(H64="NB",'Panel Dimensions'!$B$12,IF(H64="SB",'Panel Dimensions'!$B$12,IF(H64="NB (12x18)",'Panel Dimensions'!$C$12,IF(H64="SB (12x18)",'Panel Dimensions'!$C$12))))</f>
        <v>3</v>
      </c>
      <c r="J64" s="34">
        <v>1</v>
      </c>
      <c r="K64" s="34" t="s">
        <v>9</v>
      </c>
      <c r="L64" s="34">
        <v>0</v>
      </c>
      <c r="M64" s="32" t="s">
        <v>296</v>
      </c>
      <c r="N64" s="2">
        <v>2</v>
      </c>
      <c r="O64" s="34">
        <v>1.25</v>
      </c>
      <c r="P64" s="9">
        <f t="shared" si="2"/>
        <v>4.25</v>
      </c>
      <c r="Q64" s="70" t="s">
        <v>70</v>
      </c>
    </row>
    <row r="65" spans="1:17" x14ac:dyDescent="0.25">
      <c r="A65" s="2">
        <v>62</v>
      </c>
      <c r="B65" s="2" t="s">
        <v>380</v>
      </c>
      <c r="C65" s="2">
        <v>38.684166500000003</v>
      </c>
      <c r="D65" s="2">
        <v>-77.261796599999897</v>
      </c>
      <c r="E65" s="1" t="s">
        <v>7</v>
      </c>
      <c r="F65" s="2">
        <f t="shared" si="1"/>
        <v>1</v>
      </c>
      <c r="G65" s="32" t="s">
        <v>203</v>
      </c>
      <c r="H65" s="32" t="s">
        <v>8</v>
      </c>
      <c r="I65" s="34">
        <f>IF(H65="NB",'Panel Dimensions'!$B$12,IF(H65="SB",'Panel Dimensions'!$B$12,IF(H65="NB (12x18)",'Panel Dimensions'!$C$12,IF(H65="SB (12x18)",'Panel Dimensions'!$C$12))))</f>
        <v>3</v>
      </c>
      <c r="J65" s="34">
        <v>1</v>
      </c>
      <c r="K65" s="34" t="s">
        <v>9</v>
      </c>
      <c r="L65" s="34">
        <v>0</v>
      </c>
      <c r="M65" s="32" t="s">
        <v>18</v>
      </c>
      <c r="N65" s="2">
        <v>1</v>
      </c>
      <c r="O65" s="34">
        <v>0.75</v>
      </c>
      <c r="P65" s="9">
        <f t="shared" si="2"/>
        <v>3.75</v>
      </c>
      <c r="Q65" s="70" t="s">
        <v>204</v>
      </c>
    </row>
    <row r="66" spans="1:17" x14ac:dyDescent="0.25">
      <c r="A66" s="2">
        <v>63</v>
      </c>
      <c r="B66" s="2" t="s">
        <v>380</v>
      </c>
      <c r="C66" s="2">
        <v>38.685700300000001</v>
      </c>
      <c r="D66" s="2">
        <v>-77.262505899999894</v>
      </c>
      <c r="E66" s="1" t="s">
        <v>7</v>
      </c>
      <c r="F66" s="2">
        <f t="shared" si="1"/>
        <v>1</v>
      </c>
      <c r="G66" s="32" t="s">
        <v>322</v>
      </c>
      <c r="H66" s="32" t="s">
        <v>12</v>
      </c>
      <c r="I66" s="34">
        <f>IF(H66="NB",'Panel Dimensions'!$B$12,IF(H66="SB",'Panel Dimensions'!$B$12,IF(H66="NB (12x18)",'Panel Dimensions'!$C$12,IF(H66="SB (12x18)",'Panel Dimensions'!$C$12))))</f>
        <v>1.5</v>
      </c>
      <c r="J66" s="34">
        <v>1</v>
      </c>
      <c r="K66" s="34" t="s">
        <v>9</v>
      </c>
      <c r="L66" s="34">
        <v>0</v>
      </c>
      <c r="M66" s="32" t="s">
        <v>302</v>
      </c>
      <c r="N66" s="2">
        <v>2</v>
      </c>
      <c r="O66" s="34">
        <v>1.25</v>
      </c>
      <c r="P66" s="9">
        <f t="shared" si="2"/>
        <v>2.75</v>
      </c>
      <c r="Q66" s="70" t="s">
        <v>72</v>
      </c>
    </row>
    <row r="67" spans="1:17" x14ac:dyDescent="0.25">
      <c r="A67" s="2">
        <v>64</v>
      </c>
      <c r="B67" s="2" t="s">
        <v>372</v>
      </c>
      <c r="C67" s="2">
        <v>38.686598500000002</v>
      </c>
      <c r="D67" s="2">
        <v>-77.261981500000005</v>
      </c>
      <c r="E67" s="1" t="s">
        <v>7</v>
      </c>
      <c r="F67" s="2">
        <f t="shared" si="1"/>
        <v>1</v>
      </c>
      <c r="G67" s="32" t="s">
        <v>21</v>
      </c>
      <c r="H67" s="32" t="s">
        <v>12</v>
      </c>
      <c r="I67" s="34">
        <f>IF(H67="NB",'Panel Dimensions'!$B$12,IF(H67="SB",'Panel Dimensions'!$B$12,IF(H67="NB (12x18)",'Panel Dimensions'!$C$12,IF(H67="SB (12x18)",'Panel Dimensions'!$C$12))))</f>
        <v>1.5</v>
      </c>
      <c r="J67" s="34">
        <v>1</v>
      </c>
      <c r="K67" s="34" t="s">
        <v>9</v>
      </c>
      <c r="L67" s="34">
        <v>0</v>
      </c>
      <c r="M67" s="32" t="s">
        <v>22</v>
      </c>
      <c r="N67" s="2">
        <v>1</v>
      </c>
      <c r="O67" s="34">
        <v>0.75</v>
      </c>
      <c r="P67" s="9">
        <f t="shared" si="2"/>
        <v>2.25</v>
      </c>
      <c r="Q67" s="70" t="s">
        <v>23</v>
      </c>
    </row>
    <row r="68" spans="1:17" x14ac:dyDescent="0.25">
      <c r="A68" s="2">
        <v>65</v>
      </c>
      <c r="B68" s="2" t="s">
        <v>372</v>
      </c>
      <c r="C68" s="2">
        <v>38.6865953</v>
      </c>
      <c r="D68" s="2">
        <v>-77.261973499999897</v>
      </c>
      <c r="E68" s="1" t="s">
        <v>15</v>
      </c>
      <c r="F68" s="2">
        <f t="shared" si="1"/>
        <v>0</v>
      </c>
      <c r="G68" s="32" t="s">
        <v>73</v>
      </c>
      <c r="H68" s="32" t="s">
        <v>37</v>
      </c>
      <c r="I68" s="34">
        <f>IF(H68="NB",'Panel Dimensions'!$B$12,IF(H68="SB",'Panel Dimensions'!$B$12,IF(H68="NB (12x18)",'Panel Dimensions'!$C$12,IF(H68="SB (12x18)",'Panel Dimensions'!$C$12))))</f>
        <v>1.5</v>
      </c>
      <c r="J68" s="34">
        <v>1</v>
      </c>
      <c r="K68" s="34" t="s">
        <v>9</v>
      </c>
      <c r="L68" s="34">
        <v>0</v>
      </c>
      <c r="M68" s="32" t="s">
        <v>18</v>
      </c>
      <c r="N68" s="2">
        <v>1</v>
      </c>
      <c r="O68" s="34">
        <v>0.75</v>
      </c>
      <c r="P68" s="9">
        <f t="shared" ref="P68:P99" si="3">I68+O68</f>
        <v>2.25</v>
      </c>
      <c r="Q68" s="1" t="s">
        <v>45</v>
      </c>
    </row>
    <row r="69" spans="1:17" x14ac:dyDescent="0.25">
      <c r="A69" s="2">
        <v>66</v>
      </c>
      <c r="B69" s="2" t="s">
        <v>372</v>
      </c>
      <c r="C69" s="2">
        <v>38.686118999999898</v>
      </c>
      <c r="D69" s="2">
        <v>-77.258302200000003</v>
      </c>
      <c r="E69" s="1" t="s">
        <v>7</v>
      </c>
      <c r="F69" s="2">
        <f t="shared" ref="F69:F132" si="4">IF(E69="Yes",1,IF(E69="TBD",1,0))</f>
        <v>1</v>
      </c>
      <c r="G69" s="32" t="s">
        <v>323</v>
      </c>
      <c r="H69" s="32" t="s">
        <v>12</v>
      </c>
      <c r="I69" s="34">
        <f>IF(H69="NB",'Panel Dimensions'!$B$12,IF(H69="SB",'Panel Dimensions'!$B$12,IF(H69="NB (12x18)",'Panel Dimensions'!$C$12,IF(H69="SB (12x18)",'Panel Dimensions'!$C$12))))</f>
        <v>1.5</v>
      </c>
      <c r="J69" s="34">
        <v>1</v>
      </c>
      <c r="K69" s="34" t="s">
        <v>9</v>
      </c>
      <c r="L69" s="34">
        <v>0</v>
      </c>
      <c r="M69" s="32" t="s">
        <v>295</v>
      </c>
      <c r="N69" s="2">
        <v>2</v>
      </c>
      <c r="O69" s="34">
        <v>1.25</v>
      </c>
      <c r="P69" s="9">
        <f t="shared" si="3"/>
        <v>2.75</v>
      </c>
      <c r="Q69" s="70" t="s">
        <v>191</v>
      </c>
    </row>
    <row r="70" spans="1:17" x14ac:dyDescent="0.25">
      <c r="A70" s="2">
        <v>67</v>
      </c>
      <c r="B70" s="2" t="s">
        <v>372</v>
      </c>
      <c r="C70" s="2">
        <v>38.6863665999999</v>
      </c>
      <c r="D70" s="2">
        <v>-77.258240299999898</v>
      </c>
      <c r="E70" s="1" t="s">
        <v>7</v>
      </c>
      <c r="F70" s="2">
        <f t="shared" si="4"/>
        <v>1</v>
      </c>
      <c r="G70" s="32" t="s">
        <v>324</v>
      </c>
      <c r="H70" s="32" t="s">
        <v>37</v>
      </c>
      <c r="I70" s="34">
        <f>IF(H70="NB",'Panel Dimensions'!$B$12,IF(H70="SB",'Panel Dimensions'!$B$12,IF(H70="NB (12x18)",'Panel Dimensions'!$C$12,IF(H70="SB (12x18)",'Panel Dimensions'!$C$12))))</f>
        <v>1.5</v>
      </c>
      <c r="J70" s="34">
        <v>1</v>
      </c>
      <c r="K70" s="34" t="s">
        <v>9</v>
      </c>
      <c r="L70" s="34">
        <v>0</v>
      </c>
      <c r="M70" s="32" t="s">
        <v>296</v>
      </c>
      <c r="N70" s="2">
        <v>2</v>
      </c>
      <c r="O70" s="34">
        <v>1.25</v>
      </c>
      <c r="P70" s="9">
        <f t="shared" si="3"/>
        <v>2.75</v>
      </c>
      <c r="Q70" s="70" t="s">
        <v>202</v>
      </c>
    </row>
    <row r="71" spans="1:17" x14ac:dyDescent="0.25">
      <c r="A71" s="2">
        <v>68</v>
      </c>
      <c r="B71" s="2" t="s">
        <v>372</v>
      </c>
      <c r="C71" s="2">
        <v>38.6876903</v>
      </c>
      <c r="D71" s="2">
        <v>-77.258006499999894</v>
      </c>
      <c r="E71" s="1" t="s">
        <v>15</v>
      </c>
      <c r="F71" s="2">
        <f t="shared" si="4"/>
        <v>0</v>
      </c>
      <c r="G71" s="32" t="s">
        <v>67</v>
      </c>
      <c r="H71" s="32" t="s">
        <v>37</v>
      </c>
      <c r="I71" s="34">
        <f>IF(H71="NB",'Panel Dimensions'!$B$12,IF(H71="SB",'Panel Dimensions'!$B$12,IF(H71="NB (12x18)",'Panel Dimensions'!$C$12,IF(H71="SB (12x18)",'Panel Dimensions'!$C$12))))</f>
        <v>1.5</v>
      </c>
      <c r="J71" s="34">
        <v>1</v>
      </c>
      <c r="K71" s="34" t="s">
        <v>9</v>
      </c>
      <c r="L71" s="34">
        <v>0</v>
      </c>
      <c r="M71" s="32" t="s">
        <v>68</v>
      </c>
      <c r="N71" s="2">
        <v>1</v>
      </c>
      <c r="O71" s="34">
        <v>0.75</v>
      </c>
      <c r="P71" s="9">
        <f t="shared" si="3"/>
        <v>2.25</v>
      </c>
      <c r="Q71" s="70" t="s">
        <v>69</v>
      </c>
    </row>
    <row r="72" spans="1:17" x14ac:dyDescent="0.25">
      <c r="A72" s="2">
        <v>69</v>
      </c>
      <c r="B72" s="2" t="s">
        <v>372</v>
      </c>
      <c r="C72" s="2">
        <v>38.693666899999897</v>
      </c>
      <c r="D72" s="2">
        <v>-77.256474299999894</v>
      </c>
      <c r="E72" s="1" t="s">
        <v>15</v>
      </c>
      <c r="F72" s="2">
        <f t="shared" si="4"/>
        <v>0</v>
      </c>
      <c r="G72" s="32" t="s">
        <v>257</v>
      </c>
      <c r="H72" s="32" t="s">
        <v>17</v>
      </c>
      <c r="I72" s="34">
        <f>IF(H72="NB",'Panel Dimensions'!$B$12,IF(H72="SB",'Panel Dimensions'!$B$12,IF(H72="NB (12x18)",'Panel Dimensions'!$C$12,IF(H72="SB (12x18)",'Panel Dimensions'!$C$12))))</f>
        <v>3</v>
      </c>
      <c r="J72" s="34">
        <v>1</v>
      </c>
      <c r="K72" s="34" t="s">
        <v>9</v>
      </c>
      <c r="L72" s="34">
        <v>0</v>
      </c>
      <c r="M72" s="32" t="s">
        <v>130</v>
      </c>
      <c r="N72" s="2">
        <v>2</v>
      </c>
      <c r="O72" s="34">
        <f>1+0.75</f>
        <v>1.75</v>
      </c>
      <c r="P72" s="9">
        <f t="shared" si="3"/>
        <v>4.75</v>
      </c>
      <c r="Q72" s="70" t="s">
        <v>192</v>
      </c>
    </row>
    <row r="73" spans="1:17" x14ac:dyDescent="0.25">
      <c r="A73" s="2">
        <v>70</v>
      </c>
      <c r="B73" s="2" t="s">
        <v>372</v>
      </c>
      <c r="C73" s="2">
        <v>38.693672100000001</v>
      </c>
      <c r="D73" s="2">
        <v>-77.255797000000001</v>
      </c>
      <c r="E73" s="1" t="s">
        <v>7</v>
      </c>
      <c r="F73" s="2">
        <f t="shared" si="4"/>
        <v>1</v>
      </c>
      <c r="G73" s="32" t="s">
        <v>325</v>
      </c>
      <c r="H73" s="32" t="s">
        <v>17</v>
      </c>
      <c r="I73" s="34">
        <f>IF(H73="NB",'Panel Dimensions'!$B$12,IF(H73="SB",'Panel Dimensions'!$B$12,IF(H73="NB (12x18)",'Panel Dimensions'!$C$12,IF(H73="SB (12x18)",'Panel Dimensions'!$C$12))))</f>
        <v>3</v>
      </c>
      <c r="J73" s="34">
        <v>1</v>
      </c>
      <c r="K73" s="34" t="s">
        <v>9</v>
      </c>
      <c r="L73" s="34">
        <v>0</v>
      </c>
      <c r="M73" s="32" t="s">
        <v>295</v>
      </c>
      <c r="N73" s="2">
        <v>2</v>
      </c>
      <c r="O73" s="34">
        <v>1.25</v>
      </c>
      <c r="P73" s="9">
        <f t="shared" si="3"/>
        <v>4.25</v>
      </c>
      <c r="Q73" s="70" t="s">
        <v>225</v>
      </c>
    </row>
    <row r="74" spans="1:17" x14ac:dyDescent="0.25">
      <c r="A74" s="2">
        <v>71</v>
      </c>
      <c r="B74" s="2" t="s">
        <v>372</v>
      </c>
      <c r="C74" s="2">
        <v>38.699151000000001</v>
      </c>
      <c r="D74" s="2">
        <v>-77.256788799999896</v>
      </c>
      <c r="E74" s="1" t="s">
        <v>15</v>
      </c>
      <c r="F74" s="2">
        <f t="shared" si="4"/>
        <v>0</v>
      </c>
      <c r="G74" s="32" t="s">
        <v>247</v>
      </c>
      <c r="H74" s="32" t="s">
        <v>8</v>
      </c>
      <c r="I74" s="34">
        <f>IF(H74="NB",'Panel Dimensions'!$B$12,IF(H74="SB",'Panel Dimensions'!$B$12,IF(H74="NB (12x18)",'Panel Dimensions'!$C$12,IF(H74="SB (12x18)",'Panel Dimensions'!$C$12))))</f>
        <v>3</v>
      </c>
      <c r="J74" s="34">
        <v>1</v>
      </c>
      <c r="K74" s="34" t="s">
        <v>9</v>
      </c>
      <c r="L74" s="34">
        <v>0</v>
      </c>
      <c r="M74" s="32" t="s">
        <v>140</v>
      </c>
      <c r="N74" s="2">
        <v>1</v>
      </c>
      <c r="O74" s="34">
        <v>0.5</v>
      </c>
      <c r="P74" s="9">
        <f t="shared" si="3"/>
        <v>3.5</v>
      </c>
      <c r="Q74" s="70" t="s">
        <v>170</v>
      </c>
    </row>
    <row r="75" spans="1:17" x14ac:dyDescent="0.25">
      <c r="A75" s="2">
        <v>72</v>
      </c>
      <c r="B75" s="2" t="s">
        <v>372</v>
      </c>
      <c r="C75" s="2">
        <v>38.699454000000003</v>
      </c>
      <c r="D75" s="2">
        <v>-77.256439400000005</v>
      </c>
      <c r="E75" s="1" t="s">
        <v>15</v>
      </c>
      <c r="F75" s="2">
        <f t="shared" si="4"/>
        <v>0</v>
      </c>
      <c r="G75" s="32" t="s">
        <v>395</v>
      </c>
      <c r="H75" s="32" t="s">
        <v>12</v>
      </c>
      <c r="I75" s="34">
        <f>IF(H75="NB",'Panel Dimensions'!$B$12,IF(H75="SB",'Panel Dimensions'!$B$12,IF(H75="NB (12x18)",'Panel Dimensions'!$C$12,IF(H75="SB (12x18)",'Panel Dimensions'!$C$12))))</f>
        <v>1.5</v>
      </c>
      <c r="J75" s="34">
        <v>1</v>
      </c>
      <c r="K75" s="34" t="s">
        <v>9</v>
      </c>
      <c r="L75" s="34">
        <v>0</v>
      </c>
      <c r="M75" s="32" t="s">
        <v>22</v>
      </c>
      <c r="N75" s="2">
        <v>1</v>
      </c>
      <c r="O75" s="34">
        <v>0.75</v>
      </c>
      <c r="P75" s="9">
        <f t="shared" si="3"/>
        <v>2.25</v>
      </c>
      <c r="Q75" s="70" t="s">
        <v>66</v>
      </c>
    </row>
    <row r="76" spans="1:17" x14ac:dyDescent="0.25">
      <c r="A76" s="2">
        <v>73</v>
      </c>
      <c r="B76" s="2" t="s">
        <v>372</v>
      </c>
      <c r="C76" s="2">
        <v>38.699728800000003</v>
      </c>
      <c r="D76" s="2">
        <v>-77.2565192</v>
      </c>
      <c r="E76" s="1" t="s">
        <v>15</v>
      </c>
      <c r="F76" s="2">
        <f t="shared" si="4"/>
        <v>0</v>
      </c>
      <c r="G76" s="32" t="s">
        <v>200</v>
      </c>
      <c r="H76" s="32" t="s">
        <v>8</v>
      </c>
      <c r="I76" s="34">
        <f>IF(H76="NB",'Panel Dimensions'!$B$12,IF(H76="SB",'Panel Dimensions'!$B$12,IF(H76="NB (12x18)",'Panel Dimensions'!$C$12,IF(H76="SB (12x18)",'Panel Dimensions'!$C$12))))</f>
        <v>3</v>
      </c>
      <c r="J76" s="34">
        <v>1</v>
      </c>
      <c r="K76" s="34" t="s">
        <v>9</v>
      </c>
      <c r="L76" s="34">
        <v>0</v>
      </c>
      <c r="M76" s="32" t="s">
        <v>18</v>
      </c>
      <c r="N76" s="2">
        <v>1</v>
      </c>
      <c r="O76" s="34">
        <v>0.75</v>
      </c>
      <c r="P76" s="9">
        <f t="shared" si="3"/>
        <v>3.75</v>
      </c>
      <c r="Q76" s="70" t="s">
        <v>201</v>
      </c>
    </row>
    <row r="77" spans="1:17" x14ac:dyDescent="0.25">
      <c r="A77" s="2">
        <v>74</v>
      </c>
      <c r="B77" s="2" t="s">
        <v>372</v>
      </c>
      <c r="C77" s="2">
        <v>38.6999108999999</v>
      </c>
      <c r="D77" s="2">
        <v>-77.255904999999899</v>
      </c>
      <c r="E77" s="1" t="s">
        <v>7</v>
      </c>
      <c r="F77" s="2">
        <f t="shared" si="4"/>
        <v>1</v>
      </c>
      <c r="G77" s="32" t="s">
        <v>63</v>
      </c>
      <c r="H77" s="32" t="s">
        <v>8</v>
      </c>
      <c r="I77" s="34">
        <f>IF(H77="NB",'Panel Dimensions'!$B$12,IF(H77="SB",'Panel Dimensions'!$B$12,IF(H77="NB (12x18)",'Panel Dimensions'!$C$12,IF(H77="SB (12x18)",'Panel Dimensions'!$C$12))))</f>
        <v>3</v>
      </c>
      <c r="J77" s="34">
        <v>1</v>
      </c>
      <c r="K77" s="34" t="s">
        <v>9</v>
      </c>
      <c r="L77" s="34">
        <v>0</v>
      </c>
      <c r="M77" s="32" t="s">
        <v>30</v>
      </c>
      <c r="N77" s="2">
        <v>1</v>
      </c>
      <c r="O77" s="34">
        <v>0.75</v>
      </c>
      <c r="P77" s="9">
        <f t="shared" si="3"/>
        <v>3.75</v>
      </c>
      <c r="Q77" s="70" t="s">
        <v>64</v>
      </c>
    </row>
    <row r="78" spans="1:17" x14ac:dyDescent="0.25">
      <c r="A78" s="2">
        <v>75</v>
      </c>
      <c r="B78" s="2" t="s">
        <v>372</v>
      </c>
      <c r="C78" s="2">
        <v>38.699836599999898</v>
      </c>
      <c r="D78" s="2">
        <v>-77.255583099999896</v>
      </c>
      <c r="E78" s="1" t="s">
        <v>7</v>
      </c>
      <c r="F78" s="2">
        <f t="shared" si="4"/>
        <v>1</v>
      </c>
      <c r="G78" s="32" t="s">
        <v>240</v>
      </c>
      <c r="H78" s="32" t="s">
        <v>17</v>
      </c>
      <c r="I78" s="34">
        <f>IF(H78="NB",'Panel Dimensions'!$B$12,IF(H78="SB",'Panel Dimensions'!$B$12,IF(H78="NB (12x18)",'Panel Dimensions'!$C$12,IF(H78="SB (12x18)",'Panel Dimensions'!$C$12))))</f>
        <v>3</v>
      </c>
      <c r="J78" s="34">
        <v>1</v>
      </c>
      <c r="K78" s="34" t="s">
        <v>9</v>
      </c>
      <c r="L78" s="34">
        <v>0</v>
      </c>
      <c r="M78" s="32" t="s">
        <v>13</v>
      </c>
      <c r="N78" s="2">
        <v>1</v>
      </c>
      <c r="O78" s="34">
        <v>0.5</v>
      </c>
      <c r="P78" s="9">
        <f t="shared" si="3"/>
        <v>3.5</v>
      </c>
      <c r="Q78" s="70" t="s">
        <v>171</v>
      </c>
    </row>
    <row r="79" spans="1:17" x14ac:dyDescent="0.25">
      <c r="A79" s="2">
        <v>76</v>
      </c>
      <c r="B79" s="2" t="s">
        <v>372</v>
      </c>
      <c r="C79" s="2">
        <v>38.704042899999898</v>
      </c>
      <c r="D79" s="2">
        <v>-77.247184399999895</v>
      </c>
      <c r="E79" s="1" t="s">
        <v>7</v>
      </c>
      <c r="F79" s="2">
        <f t="shared" si="4"/>
        <v>1</v>
      </c>
      <c r="G79" s="32" t="s">
        <v>248</v>
      </c>
      <c r="H79" s="32" t="s">
        <v>8</v>
      </c>
      <c r="I79" s="34">
        <f>IF(H79="NB",'Panel Dimensions'!$B$12,IF(H79="SB",'Panel Dimensions'!$B$12,IF(H79="NB (12x18)",'Panel Dimensions'!$C$12,IF(H79="SB (12x18)",'Panel Dimensions'!$C$12))))</f>
        <v>3</v>
      </c>
      <c r="J79" s="34">
        <v>1</v>
      </c>
      <c r="K79" s="34" t="s">
        <v>9</v>
      </c>
      <c r="L79" s="34">
        <v>0</v>
      </c>
      <c r="M79" s="32" t="s">
        <v>140</v>
      </c>
      <c r="N79" s="2">
        <v>1</v>
      </c>
      <c r="O79" s="34">
        <v>0.5</v>
      </c>
      <c r="P79" s="9">
        <f t="shared" si="3"/>
        <v>3.5</v>
      </c>
      <c r="Q79" s="70" t="s">
        <v>169</v>
      </c>
    </row>
    <row r="80" spans="1:17" x14ac:dyDescent="0.25">
      <c r="A80" s="2">
        <v>77</v>
      </c>
      <c r="B80" s="2" t="s">
        <v>372</v>
      </c>
      <c r="C80" s="2">
        <v>38.704049699999899</v>
      </c>
      <c r="D80" s="2">
        <v>-77.246519899999896</v>
      </c>
      <c r="E80" s="1" t="s">
        <v>7</v>
      </c>
      <c r="F80" s="2">
        <f t="shared" si="4"/>
        <v>1</v>
      </c>
      <c r="G80" s="32" t="s">
        <v>57</v>
      </c>
      <c r="H80" s="32" t="s">
        <v>8</v>
      </c>
      <c r="I80" s="34">
        <f>IF(H80="NB",'Panel Dimensions'!$B$12,IF(H80="SB",'Panel Dimensions'!$B$12,IF(H80="NB (12x18)",'Panel Dimensions'!$C$12,IF(H80="SB (12x18)",'Panel Dimensions'!$C$12))))</f>
        <v>3</v>
      </c>
      <c r="J80" s="34">
        <v>1</v>
      </c>
      <c r="K80" s="34" t="s">
        <v>9</v>
      </c>
      <c r="L80" s="34">
        <v>0</v>
      </c>
      <c r="M80" s="32" t="s">
        <v>58</v>
      </c>
      <c r="N80" s="2">
        <v>1</v>
      </c>
      <c r="O80" s="34">
        <v>0.75</v>
      </c>
      <c r="P80" s="9">
        <f t="shared" si="3"/>
        <v>3.75</v>
      </c>
      <c r="Q80" s="70" t="s">
        <v>59</v>
      </c>
    </row>
    <row r="81" spans="1:17" x14ac:dyDescent="0.25">
      <c r="A81" s="2">
        <v>78</v>
      </c>
      <c r="B81" s="2" t="s">
        <v>372</v>
      </c>
      <c r="C81" s="2">
        <v>38.703488200000002</v>
      </c>
      <c r="D81" s="2">
        <v>-77.245550300000005</v>
      </c>
      <c r="E81" s="1" t="s">
        <v>7</v>
      </c>
      <c r="F81" s="2">
        <f t="shared" si="4"/>
        <v>1</v>
      </c>
      <c r="G81" s="32" t="s">
        <v>146</v>
      </c>
      <c r="H81" s="32" t="s">
        <v>8</v>
      </c>
      <c r="I81" s="34">
        <f>IF(H81="NB",'Panel Dimensions'!$B$12,IF(H81="SB",'Panel Dimensions'!$B$12,IF(H81="NB (12x18)",'Panel Dimensions'!$C$12,IF(H81="SB (12x18)",'Panel Dimensions'!$C$12))))</f>
        <v>3</v>
      </c>
      <c r="J81" s="34">
        <v>1</v>
      </c>
      <c r="K81" s="34" t="s">
        <v>9</v>
      </c>
      <c r="L81" s="34">
        <v>0</v>
      </c>
      <c r="M81" s="32" t="s">
        <v>147</v>
      </c>
      <c r="N81" s="2">
        <v>1</v>
      </c>
      <c r="O81" s="34">
        <v>0.75</v>
      </c>
      <c r="P81" s="9">
        <f t="shared" si="3"/>
        <v>3.75</v>
      </c>
      <c r="Q81" s="70" t="s">
        <v>148</v>
      </c>
    </row>
    <row r="82" spans="1:17" x14ac:dyDescent="0.25">
      <c r="A82" s="2">
        <v>79</v>
      </c>
      <c r="B82" s="2" t="s">
        <v>372</v>
      </c>
      <c r="C82" s="2">
        <v>38.703376200000001</v>
      </c>
      <c r="D82" s="2">
        <v>-77.245605999999896</v>
      </c>
      <c r="E82" s="1" t="s">
        <v>7</v>
      </c>
      <c r="F82" s="2">
        <f t="shared" si="4"/>
        <v>1</v>
      </c>
      <c r="G82" s="32" t="s">
        <v>60</v>
      </c>
      <c r="H82" s="32" t="s">
        <v>17</v>
      </c>
      <c r="I82" s="34">
        <f>IF(H82="NB",'Panel Dimensions'!$B$12,IF(H82="SB",'Panel Dimensions'!$B$12,IF(H82="NB (12x18)",'Panel Dimensions'!$C$12,IF(H82="SB (12x18)",'Panel Dimensions'!$C$12))))</f>
        <v>3</v>
      </c>
      <c r="J82" s="34">
        <v>1</v>
      </c>
      <c r="K82" s="34" t="s">
        <v>9</v>
      </c>
      <c r="L82" s="34">
        <v>0</v>
      </c>
      <c r="M82" s="32" t="s">
        <v>61</v>
      </c>
      <c r="N82" s="2">
        <v>1</v>
      </c>
      <c r="O82" s="34">
        <v>0.75</v>
      </c>
      <c r="P82" s="9">
        <f t="shared" si="3"/>
        <v>3.75</v>
      </c>
      <c r="Q82" s="70" t="s">
        <v>62</v>
      </c>
    </row>
    <row r="83" spans="1:17" x14ac:dyDescent="0.25">
      <c r="A83" s="2">
        <v>80</v>
      </c>
      <c r="B83" s="2" t="s">
        <v>372</v>
      </c>
      <c r="C83" s="2">
        <v>38.702891700000002</v>
      </c>
      <c r="D83" s="2">
        <v>-77.244918600000005</v>
      </c>
      <c r="E83" s="1" t="s">
        <v>7</v>
      </c>
      <c r="F83" s="2">
        <f t="shared" si="4"/>
        <v>1</v>
      </c>
      <c r="G83" s="32" t="s">
        <v>24</v>
      </c>
      <c r="H83" s="32" t="s">
        <v>17</v>
      </c>
      <c r="I83" s="34">
        <f>IF(H83="NB",'Panel Dimensions'!$B$12,IF(H83="SB",'Panel Dimensions'!$B$12,IF(H83="NB (12x18)",'Panel Dimensions'!$C$12,IF(H83="SB (12x18)",'Panel Dimensions'!$C$12))))</f>
        <v>3</v>
      </c>
      <c r="J83" s="34">
        <v>1</v>
      </c>
      <c r="K83" s="34" t="s">
        <v>9</v>
      </c>
      <c r="L83" s="34">
        <v>0</v>
      </c>
      <c r="M83" s="32" t="s">
        <v>25</v>
      </c>
      <c r="N83" s="2">
        <v>1</v>
      </c>
      <c r="O83" s="34">
        <v>0.75</v>
      </c>
      <c r="P83" s="9">
        <f t="shared" si="3"/>
        <v>3.75</v>
      </c>
      <c r="Q83" s="70" t="s">
        <v>26</v>
      </c>
    </row>
    <row r="84" spans="1:17" x14ac:dyDescent="0.25">
      <c r="A84" s="2">
        <v>81</v>
      </c>
      <c r="B84" s="2" t="s">
        <v>372</v>
      </c>
      <c r="C84" s="2">
        <v>38.701893300000002</v>
      </c>
      <c r="D84" s="2">
        <v>-77.243539900000002</v>
      </c>
      <c r="E84" s="1" t="s">
        <v>7</v>
      </c>
      <c r="F84" s="2">
        <f t="shared" si="4"/>
        <v>1</v>
      </c>
      <c r="G84" s="32" t="s">
        <v>242</v>
      </c>
      <c r="H84" s="32" t="s">
        <v>17</v>
      </c>
      <c r="I84" s="34">
        <f>IF(H84="NB",'Panel Dimensions'!$B$12,IF(H84="SB",'Panel Dimensions'!$B$12,IF(H84="NB (12x18)",'Panel Dimensions'!$C$12,IF(H84="SB (12x18)",'Panel Dimensions'!$C$12))))</f>
        <v>3</v>
      </c>
      <c r="J84" s="34">
        <v>1</v>
      </c>
      <c r="K84" s="34" t="s">
        <v>9</v>
      </c>
      <c r="L84" s="34">
        <v>0</v>
      </c>
      <c r="M84" s="32" t="s">
        <v>13</v>
      </c>
      <c r="N84" s="2">
        <v>1</v>
      </c>
      <c r="O84" s="34">
        <v>0.5</v>
      </c>
      <c r="P84" s="9">
        <f t="shared" si="3"/>
        <v>3.5</v>
      </c>
      <c r="Q84" s="70" t="s">
        <v>27</v>
      </c>
    </row>
    <row r="85" spans="1:17" x14ac:dyDescent="0.25">
      <c r="A85" s="2">
        <v>82</v>
      </c>
      <c r="B85" s="2" t="s">
        <v>372</v>
      </c>
      <c r="C85" s="2">
        <v>38.7062648</v>
      </c>
      <c r="D85" s="2">
        <v>-77.207661400000006</v>
      </c>
      <c r="E85" s="1" t="s">
        <v>7</v>
      </c>
      <c r="F85" s="2">
        <f t="shared" si="4"/>
        <v>1</v>
      </c>
      <c r="G85" s="32" t="s">
        <v>258</v>
      </c>
      <c r="H85" s="32" t="s">
        <v>8</v>
      </c>
      <c r="I85" s="34">
        <f>IF(H85="NB",'Panel Dimensions'!$B$12,IF(H85="SB",'Panel Dimensions'!$B$12,IF(H85="NB (12x18)",'Panel Dimensions'!$C$12,IF(H85="SB (12x18)",'Panel Dimensions'!$C$12))))</f>
        <v>3</v>
      </c>
      <c r="J85" s="34">
        <v>1</v>
      </c>
      <c r="K85" s="34" t="s">
        <v>9</v>
      </c>
      <c r="L85" s="34">
        <v>0</v>
      </c>
      <c r="M85" s="32" t="s">
        <v>140</v>
      </c>
      <c r="N85" s="2">
        <v>1</v>
      </c>
      <c r="O85" s="34">
        <v>0.5</v>
      </c>
      <c r="P85" s="9">
        <f t="shared" si="3"/>
        <v>3.5</v>
      </c>
      <c r="Q85" s="70" t="s">
        <v>199</v>
      </c>
    </row>
    <row r="86" spans="1:17" x14ac:dyDescent="0.25">
      <c r="A86" s="2">
        <v>83</v>
      </c>
      <c r="B86" s="2" t="s">
        <v>372</v>
      </c>
      <c r="C86" s="2">
        <v>38.706453699999898</v>
      </c>
      <c r="D86" s="2">
        <v>-77.206622699999897</v>
      </c>
      <c r="E86" s="1" t="s">
        <v>7</v>
      </c>
      <c r="F86" s="2">
        <f t="shared" si="4"/>
        <v>1</v>
      </c>
      <c r="G86" s="32" t="s">
        <v>144</v>
      </c>
      <c r="H86" s="32" t="s">
        <v>8</v>
      </c>
      <c r="I86" s="34">
        <f>IF(H86="NB",'Panel Dimensions'!$B$12,IF(H86="SB",'Panel Dimensions'!$B$12,IF(H86="NB (12x18)",'Panel Dimensions'!$C$12,IF(H86="SB (12x18)",'Panel Dimensions'!$C$12))))</f>
        <v>3</v>
      </c>
      <c r="J86" s="34">
        <v>1</v>
      </c>
      <c r="K86" s="34" t="s">
        <v>9</v>
      </c>
      <c r="L86" s="34">
        <v>0</v>
      </c>
      <c r="M86" s="32" t="s">
        <v>22</v>
      </c>
      <c r="N86" s="2">
        <v>1</v>
      </c>
      <c r="O86" s="34">
        <v>0.75</v>
      </c>
      <c r="P86" s="9">
        <f t="shared" si="3"/>
        <v>3.75</v>
      </c>
      <c r="Q86" s="70" t="s">
        <v>145</v>
      </c>
    </row>
    <row r="87" spans="1:17" x14ac:dyDescent="0.25">
      <c r="A87" s="2">
        <v>84</v>
      </c>
      <c r="B87" s="2" t="s">
        <v>372</v>
      </c>
      <c r="C87" s="2">
        <v>38.705759299999897</v>
      </c>
      <c r="D87" s="2">
        <v>-77.205659800000006</v>
      </c>
      <c r="E87" s="1" t="s">
        <v>7</v>
      </c>
      <c r="F87" s="2">
        <f t="shared" si="4"/>
        <v>1</v>
      </c>
      <c r="G87" s="32" t="s">
        <v>259</v>
      </c>
      <c r="H87" s="32" t="s">
        <v>17</v>
      </c>
      <c r="I87" s="34">
        <f>IF(H87="NB",'Panel Dimensions'!$B$12,IF(H87="SB",'Panel Dimensions'!$B$12,IF(H87="NB (12x18)",'Panel Dimensions'!$C$12,IF(H87="SB (12x18)",'Panel Dimensions'!$C$12))))</f>
        <v>3</v>
      </c>
      <c r="J87" s="34">
        <v>1</v>
      </c>
      <c r="K87" s="34" t="s">
        <v>9</v>
      </c>
      <c r="L87" s="34">
        <v>0</v>
      </c>
      <c r="M87" s="32" t="s">
        <v>55</v>
      </c>
      <c r="N87" s="2">
        <v>2</v>
      </c>
      <c r="O87" s="34">
        <f>1+0.75</f>
        <v>1.75</v>
      </c>
      <c r="P87" s="9">
        <f t="shared" si="3"/>
        <v>4.75</v>
      </c>
      <c r="Q87" s="70" t="s">
        <v>56</v>
      </c>
    </row>
    <row r="88" spans="1:17" x14ac:dyDescent="0.25">
      <c r="A88" s="2">
        <v>85</v>
      </c>
      <c r="B88" s="2" t="s">
        <v>372</v>
      </c>
      <c r="C88" s="2">
        <v>38.706070599999897</v>
      </c>
      <c r="D88" s="2">
        <v>-77.2052944</v>
      </c>
      <c r="E88" s="1" t="s">
        <v>108</v>
      </c>
      <c r="F88" s="2">
        <f t="shared" si="4"/>
        <v>1</v>
      </c>
      <c r="G88" s="32" t="s">
        <v>53</v>
      </c>
      <c r="H88" s="32" t="s">
        <v>8</v>
      </c>
      <c r="I88" s="34">
        <f>IF(H88="NB",'Panel Dimensions'!$B$12,IF(H88="SB",'Panel Dimensions'!$B$12,IF(H88="NB (12x18)",'Panel Dimensions'!$C$12,IF(H88="SB (12x18)",'Panel Dimensions'!$C$12))))</f>
        <v>3</v>
      </c>
      <c r="J88" s="34">
        <v>1</v>
      </c>
      <c r="K88" s="34" t="s">
        <v>9</v>
      </c>
      <c r="L88" s="34">
        <v>0</v>
      </c>
      <c r="M88" s="32" t="s">
        <v>22</v>
      </c>
      <c r="N88" s="2">
        <v>1</v>
      </c>
      <c r="O88" s="34">
        <v>0.75</v>
      </c>
      <c r="P88" s="9">
        <f t="shared" si="3"/>
        <v>3.75</v>
      </c>
      <c r="Q88" s="70" t="s">
        <v>54</v>
      </c>
    </row>
    <row r="89" spans="1:17" x14ac:dyDescent="0.25">
      <c r="A89" s="2">
        <v>86</v>
      </c>
      <c r="B89" s="2" t="s">
        <v>372</v>
      </c>
      <c r="C89" s="2">
        <v>38.706762900000001</v>
      </c>
      <c r="D89" s="2">
        <v>-77.204506499999894</v>
      </c>
      <c r="E89" s="1" t="s">
        <v>108</v>
      </c>
      <c r="F89" s="2">
        <f t="shared" si="4"/>
        <v>1</v>
      </c>
      <c r="G89" s="32" t="s">
        <v>355</v>
      </c>
      <c r="H89" s="32" t="s">
        <v>12</v>
      </c>
      <c r="I89" s="34">
        <f>IF(H89="NB",'Panel Dimensions'!$B$12,IF(H89="SB",'Panel Dimensions'!$B$12,IF(H89="NB (12x18)",'Panel Dimensions'!$C$12,IF(H89="SB (12x18)",'Panel Dimensions'!$C$12))))</f>
        <v>1.5</v>
      </c>
      <c r="J89" s="34">
        <v>1</v>
      </c>
      <c r="K89" s="34" t="s">
        <v>9</v>
      </c>
      <c r="L89" s="34">
        <v>0</v>
      </c>
      <c r="M89" s="32" t="s">
        <v>13</v>
      </c>
      <c r="N89" s="2">
        <v>1</v>
      </c>
      <c r="O89" s="34">
        <v>0.5</v>
      </c>
      <c r="P89" s="9">
        <f t="shared" si="3"/>
        <v>2</v>
      </c>
      <c r="Q89" s="70" t="s">
        <v>190</v>
      </c>
    </row>
    <row r="90" spans="1:17" x14ac:dyDescent="0.25">
      <c r="A90" s="2">
        <v>87</v>
      </c>
      <c r="B90" s="2" t="s">
        <v>372</v>
      </c>
      <c r="C90" s="2">
        <v>38.707653999999899</v>
      </c>
      <c r="D90" s="2">
        <v>-77.203536200000002</v>
      </c>
      <c r="E90" s="1" t="s">
        <v>7</v>
      </c>
      <c r="F90" s="2">
        <f t="shared" si="4"/>
        <v>1</v>
      </c>
      <c r="G90" s="32" t="s">
        <v>326</v>
      </c>
      <c r="H90" s="32" t="s">
        <v>37</v>
      </c>
      <c r="I90" s="34">
        <f>IF(H90="NB",'Panel Dimensions'!$B$12,IF(H90="SB",'Panel Dimensions'!$B$12,IF(H90="NB (12x18)",'Panel Dimensions'!$C$12,IF(H90="SB (12x18)",'Panel Dimensions'!$C$12))))</f>
        <v>1.5</v>
      </c>
      <c r="J90" s="34">
        <v>1</v>
      </c>
      <c r="K90" s="34" t="s">
        <v>9</v>
      </c>
      <c r="L90" s="34">
        <v>0</v>
      </c>
      <c r="M90" s="32" t="s">
        <v>296</v>
      </c>
      <c r="N90" s="2">
        <v>2</v>
      </c>
      <c r="O90" s="34">
        <v>1.25</v>
      </c>
      <c r="P90" s="9">
        <f t="shared" si="3"/>
        <v>2.75</v>
      </c>
      <c r="Q90" s="70" t="s">
        <v>52</v>
      </c>
    </row>
    <row r="91" spans="1:17" x14ac:dyDescent="0.25">
      <c r="A91" s="2">
        <v>88</v>
      </c>
      <c r="B91" s="2" t="s">
        <v>372</v>
      </c>
      <c r="C91" s="2">
        <v>38.7097549</v>
      </c>
      <c r="D91" s="2">
        <v>-77.193876200000005</v>
      </c>
      <c r="E91" s="1" t="s">
        <v>7</v>
      </c>
      <c r="F91" s="2">
        <f t="shared" si="4"/>
        <v>1</v>
      </c>
      <c r="G91" s="32" t="s">
        <v>249</v>
      </c>
      <c r="H91" s="32" t="s">
        <v>37</v>
      </c>
      <c r="I91" s="34">
        <f>IF(H91="NB",'Panel Dimensions'!$B$12,IF(H91="SB",'Panel Dimensions'!$B$12,IF(H91="NB (12x18)",'Panel Dimensions'!$C$12,IF(H91="SB (12x18)",'Panel Dimensions'!$C$12))))</f>
        <v>1.5</v>
      </c>
      <c r="J91" s="34">
        <v>1</v>
      </c>
      <c r="K91" s="34" t="s">
        <v>9</v>
      </c>
      <c r="L91" s="34">
        <v>0</v>
      </c>
      <c r="M91" s="32" t="s">
        <v>140</v>
      </c>
      <c r="N91" s="2">
        <v>1</v>
      </c>
      <c r="O91" s="34">
        <v>0.5</v>
      </c>
      <c r="P91" s="9">
        <f t="shared" si="3"/>
        <v>2</v>
      </c>
      <c r="Q91" s="70" t="s">
        <v>143</v>
      </c>
    </row>
    <row r="92" spans="1:17" x14ac:dyDescent="0.25">
      <c r="A92" s="2">
        <v>89</v>
      </c>
      <c r="B92" s="2" t="s">
        <v>372</v>
      </c>
      <c r="C92" s="2">
        <v>38.709687899999899</v>
      </c>
      <c r="D92" s="2">
        <v>-77.193147999999894</v>
      </c>
      <c r="E92" s="1" t="s">
        <v>7</v>
      </c>
      <c r="F92" s="2">
        <f t="shared" si="4"/>
        <v>1</v>
      </c>
      <c r="G92" s="32" t="s">
        <v>48</v>
      </c>
      <c r="H92" s="32" t="s">
        <v>8</v>
      </c>
      <c r="I92" s="34">
        <f>IF(H92="NB",'Panel Dimensions'!$B$12,IF(H92="SB",'Panel Dimensions'!$B$12,IF(H92="NB (12x18)",'Panel Dimensions'!$C$12,IF(H92="SB (12x18)",'Panel Dimensions'!$C$12))))</f>
        <v>3</v>
      </c>
      <c r="J92" s="34">
        <v>1</v>
      </c>
      <c r="K92" s="34" t="s">
        <v>9</v>
      </c>
      <c r="L92" s="34">
        <v>0</v>
      </c>
      <c r="M92" s="32" t="s">
        <v>22</v>
      </c>
      <c r="N92" s="2">
        <v>1</v>
      </c>
      <c r="O92" s="34">
        <v>0.75</v>
      </c>
      <c r="P92" s="9">
        <f t="shared" si="3"/>
        <v>3.75</v>
      </c>
      <c r="Q92" s="70" t="s">
        <v>49</v>
      </c>
    </row>
    <row r="93" spans="1:17" x14ac:dyDescent="0.25">
      <c r="A93" s="2">
        <v>90</v>
      </c>
      <c r="B93" s="2" t="s">
        <v>372</v>
      </c>
      <c r="C93" s="2">
        <v>38.709451399999899</v>
      </c>
      <c r="D93" s="2">
        <v>-77.192627000000002</v>
      </c>
      <c r="E93" s="1" t="s">
        <v>7</v>
      </c>
      <c r="F93" s="2">
        <f t="shared" si="4"/>
        <v>1</v>
      </c>
      <c r="G93" s="32" t="s">
        <v>50</v>
      </c>
      <c r="H93" s="32" t="s">
        <v>17</v>
      </c>
      <c r="I93" s="34">
        <f>IF(H93="NB",'Panel Dimensions'!$B$12,IF(H93="SB",'Panel Dimensions'!$B$12,IF(H93="NB (12x18)",'Panel Dimensions'!$C$12,IF(H93="SB (12x18)",'Panel Dimensions'!$C$12))))</f>
        <v>3</v>
      </c>
      <c r="J93" s="34">
        <v>1</v>
      </c>
      <c r="K93" s="34" t="s">
        <v>9</v>
      </c>
      <c r="L93" s="34">
        <v>0</v>
      </c>
      <c r="M93" s="32" t="s">
        <v>18</v>
      </c>
      <c r="N93" s="2">
        <v>1</v>
      </c>
      <c r="O93" s="34">
        <v>0.75</v>
      </c>
      <c r="P93" s="9">
        <f t="shared" si="3"/>
        <v>3.75</v>
      </c>
      <c r="Q93" s="70" t="s">
        <v>51</v>
      </c>
    </row>
    <row r="94" spans="1:17" x14ac:dyDescent="0.25">
      <c r="A94" s="2">
        <v>91</v>
      </c>
      <c r="B94" s="2" t="s">
        <v>372</v>
      </c>
      <c r="C94" s="2">
        <v>38.709833400000001</v>
      </c>
      <c r="D94" s="2">
        <v>-77.192596100000003</v>
      </c>
      <c r="E94" s="1" t="s">
        <v>7</v>
      </c>
      <c r="F94" s="2">
        <f t="shared" si="4"/>
        <v>1</v>
      </c>
      <c r="G94" s="32" t="s">
        <v>260</v>
      </c>
      <c r="H94" s="32" t="s">
        <v>17</v>
      </c>
      <c r="I94" s="34">
        <f>IF(H94="NB",'Panel Dimensions'!$B$12,IF(H94="SB",'Panel Dimensions'!$B$12,IF(H94="NB (12x18)",'Panel Dimensions'!$C$12,IF(H94="SB (12x18)",'Panel Dimensions'!$C$12))))</f>
        <v>3</v>
      </c>
      <c r="J94" s="34">
        <v>1</v>
      </c>
      <c r="K94" s="34" t="s">
        <v>9</v>
      </c>
      <c r="L94" s="34">
        <v>0</v>
      </c>
      <c r="M94" s="32" t="s">
        <v>13</v>
      </c>
      <c r="N94" s="2">
        <v>1</v>
      </c>
      <c r="O94" s="34">
        <v>0.5</v>
      </c>
      <c r="P94" s="9">
        <f t="shared" si="3"/>
        <v>3.5</v>
      </c>
      <c r="Q94" s="70" t="s">
        <v>168</v>
      </c>
    </row>
    <row r="95" spans="1:17" x14ac:dyDescent="0.25">
      <c r="A95" s="2">
        <v>92</v>
      </c>
      <c r="B95" s="2" t="s">
        <v>372</v>
      </c>
      <c r="C95" s="2">
        <v>38.7439106</v>
      </c>
      <c r="D95" s="2">
        <v>-77.151955999999899</v>
      </c>
      <c r="E95" s="1" t="s">
        <v>7</v>
      </c>
      <c r="F95" s="2">
        <f t="shared" si="4"/>
        <v>1</v>
      </c>
      <c r="G95" s="71" t="s">
        <v>356</v>
      </c>
      <c r="H95" s="32" t="s">
        <v>8</v>
      </c>
      <c r="I95" s="34">
        <f>IF(H95="NB",'Panel Dimensions'!$B$12,IF(H95="SB",'Panel Dimensions'!$B$12,IF(H95="NB (12x18)",'Panel Dimensions'!$C$12,IF(H95="SB (12x18)",'Panel Dimensions'!$C$12))))</f>
        <v>3</v>
      </c>
      <c r="J95" s="34">
        <v>1</v>
      </c>
      <c r="K95" s="34" t="s">
        <v>9</v>
      </c>
      <c r="L95" s="34">
        <v>0</v>
      </c>
      <c r="M95" s="32" t="s">
        <v>140</v>
      </c>
      <c r="N95" s="2">
        <v>1</v>
      </c>
      <c r="O95" s="34">
        <v>0.5</v>
      </c>
      <c r="P95" s="9">
        <f t="shared" si="3"/>
        <v>3.5</v>
      </c>
      <c r="Q95" s="70" t="s">
        <v>142</v>
      </c>
    </row>
    <row r="96" spans="1:17" x14ac:dyDescent="0.25">
      <c r="A96" s="2">
        <v>93</v>
      </c>
      <c r="B96" s="2" t="s">
        <v>372</v>
      </c>
      <c r="C96" s="2">
        <v>38.744155399999897</v>
      </c>
      <c r="D96" s="2">
        <v>-77.150217900000001</v>
      </c>
      <c r="E96" s="1" t="s">
        <v>7</v>
      </c>
      <c r="F96" s="2">
        <f t="shared" si="4"/>
        <v>1</v>
      </c>
      <c r="G96" s="32" t="s">
        <v>46</v>
      </c>
      <c r="H96" s="32" t="s">
        <v>17</v>
      </c>
      <c r="I96" s="34">
        <f>IF(H96="NB",'Panel Dimensions'!$B$12,IF(H96="SB",'Panel Dimensions'!$B$12,IF(H96="NB (12x18)",'Panel Dimensions'!$C$12,IF(H96="SB (12x18)",'Panel Dimensions'!$C$12))))</f>
        <v>3</v>
      </c>
      <c r="J96" s="34">
        <v>1</v>
      </c>
      <c r="K96" s="34" t="s">
        <v>9</v>
      </c>
      <c r="L96" s="34">
        <v>0</v>
      </c>
      <c r="M96" s="32" t="s">
        <v>22</v>
      </c>
      <c r="N96" s="2">
        <v>1</v>
      </c>
      <c r="O96" s="34">
        <v>0.75</v>
      </c>
      <c r="P96" s="9">
        <f t="shared" si="3"/>
        <v>3.75</v>
      </c>
      <c r="Q96" s="70" t="s">
        <v>47</v>
      </c>
    </row>
    <row r="97" spans="1:17" x14ac:dyDescent="0.25">
      <c r="A97" s="2">
        <v>94</v>
      </c>
      <c r="B97" s="2" t="s">
        <v>372</v>
      </c>
      <c r="C97" s="2">
        <v>38.743900199999899</v>
      </c>
      <c r="D97" s="2">
        <v>-77.149381000000005</v>
      </c>
      <c r="E97" s="1" t="s">
        <v>7</v>
      </c>
      <c r="F97" s="2">
        <f t="shared" si="4"/>
        <v>1</v>
      </c>
      <c r="G97" s="32" t="s">
        <v>44</v>
      </c>
      <c r="H97" s="32" t="s">
        <v>8</v>
      </c>
      <c r="I97" s="34">
        <f>IF(H97="NB",'Panel Dimensions'!$B$12,IF(H97="SB",'Panel Dimensions'!$B$12,IF(H97="NB (12x18)",'Panel Dimensions'!$C$12,IF(H97="SB (12x18)",'Panel Dimensions'!$C$12))))</f>
        <v>3</v>
      </c>
      <c r="J97" s="34">
        <v>1</v>
      </c>
      <c r="K97" s="34" t="s">
        <v>9</v>
      </c>
      <c r="L97" s="34">
        <v>0</v>
      </c>
      <c r="M97" s="32" t="s">
        <v>18</v>
      </c>
      <c r="N97" s="2">
        <v>1</v>
      </c>
      <c r="O97" s="34">
        <v>0.75</v>
      </c>
      <c r="P97" s="9">
        <f t="shared" si="3"/>
        <v>3.75</v>
      </c>
      <c r="Q97" s="1" t="s">
        <v>45</v>
      </c>
    </row>
    <row r="98" spans="1:17" x14ac:dyDescent="0.25">
      <c r="A98" s="2">
        <v>95</v>
      </c>
      <c r="B98" s="2" t="s">
        <v>372</v>
      </c>
      <c r="C98" s="2">
        <v>38.743289300000001</v>
      </c>
      <c r="D98" s="2">
        <v>-77.149257700000007</v>
      </c>
      <c r="E98" s="1" t="s">
        <v>7</v>
      </c>
      <c r="F98" s="2">
        <f t="shared" si="4"/>
        <v>1</v>
      </c>
      <c r="G98" s="32" t="s">
        <v>243</v>
      </c>
      <c r="H98" s="32" t="s">
        <v>17</v>
      </c>
      <c r="I98" s="34">
        <f>IF(H98="NB",'Panel Dimensions'!$B$12,IF(H98="SB",'Panel Dimensions'!$B$12,IF(H98="NB (12x18)",'Panel Dimensions'!$C$12,IF(H98="SB (12x18)",'Panel Dimensions'!$C$12))))</f>
        <v>3</v>
      </c>
      <c r="J98" s="34">
        <v>1</v>
      </c>
      <c r="K98" s="34" t="s">
        <v>9</v>
      </c>
      <c r="L98" s="34">
        <v>0</v>
      </c>
      <c r="M98" s="32" t="s">
        <v>13</v>
      </c>
      <c r="N98" s="2">
        <v>1</v>
      </c>
      <c r="O98" s="34">
        <v>0.5</v>
      </c>
      <c r="P98" s="9">
        <f t="shared" si="3"/>
        <v>3.5</v>
      </c>
      <c r="Q98" s="1" t="s">
        <v>45</v>
      </c>
    </row>
    <row r="99" spans="1:17" x14ac:dyDescent="0.25">
      <c r="A99" s="2">
        <v>96</v>
      </c>
      <c r="B99" s="2" t="s">
        <v>372</v>
      </c>
      <c r="C99" s="2">
        <v>38.717894000000001</v>
      </c>
      <c r="D99" s="2">
        <v>-77.132963200000006</v>
      </c>
      <c r="E99" s="1" t="s">
        <v>7</v>
      </c>
      <c r="F99" s="2">
        <f t="shared" si="4"/>
        <v>1</v>
      </c>
      <c r="G99" s="32" t="s">
        <v>250</v>
      </c>
      <c r="H99" s="32" t="s">
        <v>8</v>
      </c>
      <c r="I99" s="34">
        <f>IF(H99="NB",'Panel Dimensions'!$B$12,IF(H99="SB",'Panel Dimensions'!$B$12,IF(H99="NB (12x18)",'Panel Dimensions'!$C$12,IF(H99="SB (12x18)",'Panel Dimensions'!$C$12))))</f>
        <v>3</v>
      </c>
      <c r="J99" s="34">
        <v>1</v>
      </c>
      <c r="K99" s="34" t="s">
        <v>9</v>
      </c>
      <c r="L99" s="34">
        <v>0</v>
      </c>
      <c r="M99" s="32" t="s">
        <v>140</v>
      </c>
      <c r="N99" s="2">
        <v>1</v>
      </c>
      <c r="O99" s="34">
        <v>0.5</v>
      </c>
      <c r="P99" s="9">
        <f t="shared" si="3"/>
        <v>3.5</v>
      </c>
      <c r="Q99" s="70" t="s">
        <v>198</v>
      </c>
    </row>
    <row r="100" spans="1:17" x14ac:dyDescent="0.25">
      <c r="A100" s="2">
        <v>97</v>
      </c>
      <c r="B100" s="2" t="s">
        <v>372</v>
      </c>
      <c r="C100" s="2">
        <v>38.717326900000003</v>
      </c>
      <c r="D100" s="2">
        <v>-77.132821100000001</v>
      </c>
      <c r="E100" s="1" t="s">
        <v>7</v>
      </c>
      <c r="F100" s="2">
        <f t="shared" si="4"/>
        <v>1</v>
      </c>
      <c r="G100" s="32" t="s">
        <v>42</v>
      </c>
      <c r="H100" s="32" t="s">
        <v>17</v>
      </c>
      <c r="I100" s="34">
        <f>IF(H100="NB",'Panel Dimensions'!$B$12,IF(H100="SB",'Panel Dimensions'!$B$12,IF(H100="NB (12x18)",'Panel Dimensions'!$C$12,IF(H100="SB (12x18)",'Panel Dimensions'!$C$12))))</f>
        <v>3</v>
      </c>
      <c r="J100" s="34">
        <v>1</v>
      </c>
      <c r="K100" s="34" t="s">
        <v>9</v>
      </c>
      <c r="L100" s="34">
        <v>0</v>
      </c>
      <c r="M100" s="32" t="s">
        <v>40</v>
      </c>
      <c r="N100" s="2">
        <v>1</v>
      </c>
      <c r="O100" s="34">
        <v>0.75</v>
      </c>
      <c r="P100" s="9">
        <f t="shared" ref="P100:P131" si="5">I100+O100</f>
        <v>3.75</v>
      </c>
      <c r="Q100" s="70" t="s">
        <v>43</v>
      </c>
    </row>
    <row r="101" spans="1:17" x14ac:dyDescent="0.25">
      <c r="A101" s="2">
        <v>98</v>
      </c>
      <c r="B101" s="2" t="s">
        <v>372</v>
      </c>
      <c r="C101" s="2">
        <v>38.716731500000002</v>
      </c>
      <c r="D101" s="2">
        <v>-77.132490500000003</v>
      </c>
      <c r="E101" s="1" t="s">
        <v>7</v>
      </c>
      <c r="F101" s="2">
        <f t="shared" si="4"/>
        <v>1</v>
      </c>
      <c r="G101" s="32" t="s">
        <v>39</v>
      </c>
      <c r="H101" s="32" t="s">
        <v>8</v>
      </c>
      <c r="I101" s="34">
        <f>IF(H101="NB",'Panel Dimensions'!$B$12,IF(H101="SB",'Panel Dimensions'!$B$12,IF(H101="NB (12x18)",'Panel Dimensions'!$C$12,IF(H101="SB (12x18)",'Panel Dimensions'!$C$12))))</f>
        <v>3</v>
      </c>
      <c r="J101" s="34">
        <v>1</v>
      </c>
      <c r="K101" s="34" t="s">
        <v>9</v>
      </c>
      <c r="L101" s="34">
        <v>0</v>
      </c>
      <c r="M101" s="32" t="s">
        <v>40</v>
      </c>
      <c r="N101" s="2">
        <v>1</v>
      </c>
      <c r="O101" s="34">
        <v>0.75</v>
      </c>
      <c r="P101" s="9">
        <f t="shared" si="5"/>
        <v>3.75</v>
      </c>
      <c r="Q101" s="70" t="s">
        <v>41</v>
      </c>
    </row>
    <row r="102" spans="1:17" x14ac:dyDescent="0.25">
      <c r="A102" s="2">
        <v>99</v>
      </c>
      <c r="B102" s="2" t="s">
        <v>372</v>
      </c>
      <c r="C102" s="2">
        <v>38.715899700000001</v>
      </c>
      <c r="D102" s="2">
        <v>-77.132338300000001</v>
      </c>
      <c r="E102" s="1" t="s">
        <v>7</v>
      </c>
      <c r="F102" s="2">
        <f t="shared" si="4"/>
        <v>1</v>
      </c>
      <c r="G102" s="71" t="s">
        <v>357</v>
      </c>
      <c r="H102" s="32" t="s">
        <v>17</v>
      </c>
      <c r="I102" s="34">
        <f>IF(H102="NB",'Panel Dimensions'!$B$12,IF(H102="SB",'Panel Dimensions'!$B$12,IF(H102="NB (12x18)",'Panel Dimensions'!$C$12,IF(H102="SB (12x18)",'Panel Dimensions'!$C$12))))</f>
        <v>3</v>
      </c>
      <c r="J102" s="34">
        <v>1</v>
      </c>
      <c r="K102" s="34" t="s">
        <v>9</v>
      </c>
      <c r="L102" s="34">
        <v>0</v>
      </c>
      <c r="M102" s="32" t="s">
        <v>13</v>
      </c>
      <c r="N102" s="2">
        <v>1</v>
      </c>
      <c r="O102" s="34">
        <v>0.5</v>
      </c>
      <c r="P102" s="9">
        <f t="shared" si="5"/>
        <v>3.5</v>
      </c>
      <c r="Q102" s="70" t="s">
        <v>28</v>
      </c>
    </row>
    <row r="103" spans="1:17" x14ac:dyDescent="0.25">
      <c r="A103" s="2">
        <v>100</v>
      </c>
      <c r="B103" s="2" t="s">
        <v>372</v>
      </c>
      <c r="C103" s="2">
        <v>38.712800700000003</v>
      </c>
      <c r="D103" s="2">
        <v>-77.0896019999999</v>
      </c>
      <c r="E103" s="1" t="s">
        <v>15</v>
      </c>
      <c r="F103" s="2">
        <f t="shared" si="4"/>
        <v>0</v>
      </c>
      <c r="G103" s="32" t="s">
        <v>251</v>
      </c>
      <c r="H103" s="32" t="s">
        <v>37</v>
      </c>
      <c r="I103" s="34">
        <f>IF(H103="NB",'Panel Dimensions'!$B$12,IF(H103="SB",'Panel Dimensions'!$B$12,IF(H103="NB (12x18)",'Panel Dimensions'!$C$12,IF(H103="SB (12x18)",'Panel Dimensions'!$C$12))))</f>
        <v>1.5</v>
      </c>
      <c r="J103" s="34">
        <v>1</v>
      </c>
      <c r="K103" s="34" t="s">
        <v>9</v>
      </c>
      <c r="L103" s="34">
        <v>0</v>
      </c>
      <c r="M103" s="32" t="s">
        <v>140</v>
      </c>
      <c r="N103" s="2">
        <v>1</v>
      </c>
      <c r="O103" s="34">
        <v>0.5</v>
      </c>
      <c r="P103" s="9">
        <f t="shared" si="5"/>
        <v>2</v>
      </c>
      <c r="Q103" s="70" t="s">
        <v>141</v>
      </c>
    </row>
    <row r="104" spans="1:17" x14ac:dyDescent="0.25">
      <c r="A104" s="2" t="s">
        <v>387</v>
      </c>
      <c r="B104" s="2" t="s">
        <v>372</v>
      </c>
      <c r="C104" s="2">
        <v>38.711463799999898</v>
      </c>
      <c r="D104" s="2">
        <v>-77.087898100000004</v>
      </c>
      <c r="E104" s="1" t="s">
        <v>108</v>
      </c>
      <c r="F104" s="2">
        <f t="shared" si="4"/>
        <v>1</v>
      </c>
      <c r="G104" s="32" t="s">
        <v>352</v>
      </c>
      <c r="H104" s="32" t="s">
        <v>12</v>
      </c>
      <c r="I104" s="34">
        <f>IF(H104="NB",'Panel Dimensions'!$B$12,IF(H104="SB",'Panel Dimensions'!$B$12,IF(H104="NB (12x18)",'Panel Dimensions'!$C$12,IF(H104="SB (12x18)",'Panel Dimensions'!$C$12))))</f>
        <v>1.5</v>
      </c>
      <c r="J104" s="34">
        <v>1</v>
      </c>
      <c r="K104" s="34" t="s">
        <v>9</v>
      </c>
      <c r="L104" s="34">
        <v>0</v>
      </c>
      <c r="M104" s="32" t="s">
        <v>40</v>
      </c>
      <c r="N104" s="2">
        <v>1</v>
      </c>
      <c r="O104" s="34">
        <v>0.75</v>
      </c>
      <c r="P104" s="9">
        <f t="shared" si="5"/>
        <v>2.25</v>
      </c>
      <c r="Q104" s="70" t="s">
        <v>129</v>
      </c>
    </row>
    <row r="105" spans="1:17" x14ac:dyDescent="0.25">
      <c r="A105" s="2">
        <v>102</v>
      </c>
      <c r="B105" s="2" t="s">
        <v>372</v>
      </c>
      <c r="C105" s="2">
        <v>38.711487499999897</v>
      </c>
      <c r="D105" s="2">
        <v>-77.087698099999898</v>
      </c>
      <c r="E105" s="1" t="s">
        <v>108</v>
      </c>
      <c r="F105" s="2">
        <f t="shared" si="4"/>
        <v>1</v>
      </c>
      <c r="G105" s="32" t="s">
        <v>353</v>
      </c>
      <c r="H105" s="32" t="s">
        <v>37</v>
      </c>
      <c r="I105" s="34">
        <f>IF(H105="NB",'Panel Dimensions'!$B$12,IF(H105="SB",'Panel Dimensions'!$B$12,IF(H105="NB (12x18)",'Panel Dimensions'!$C$12,IF(H105="SB (12x18)",'Panel Dimensions'!$C$12))))</f>
        <v>1.5</v>
      </c>
      <c r="J105" s="34">
        <v>1</v>
      </c>
      <c r="K105" s="34" t="s">
        <v>9</v>
      </c>
      <c r="L105" s="34">
        <v>0</v>
      </c>
      <c r="M105" s="32" t="s">
        <v>9</v>
      </c>
      <c r="N105" s="2">
        <v>0</v>
      </c>
      <c r="P105" s="9">
        <f t="shared" si="5"/>
        <v>1.5</v>
      </c>
      <c r="Q105" s="70" t="s">
        <v>238</v>
      </c>
    </row>
    <row r="106" spans="1:17" x14ac:dyDescent="0.25">
      <c r="A106" s="2" t="s">
        <v>388</v>
      </c>
      <c r="B106" s="2" t="s">
        <v>374</v>
      </c>
      <c r="C106" s="2">
        <v>38.710984500000002</v>
      </c>
      <c r="D106" s="2">
        <v>-77.085484100000002</v>
      </c>
      <c r="E106" s="1" t="s">
        <v>108</v>
      </c>
      <c r="F106" s="2">
        <f t="shared" si="4"/>
        <v>1</v>
      </c>
      <c r="G106" s="32" t="s">
        <v>350</v>
      </c>
      <c r="H106" s="32" t="s">
        <v>37</v>
      </c>
      <c r="I106" s="34">
        <f>IF(H106="NB",'Panel Dimensions'!$B$12,IF(H106="SB",'Panel Dimensions'!$B$12,IF(H106="NB (12x18)",'Panel Dimensions'!$C$12,IF(H106="SB (12x18)",'Panel Dimensions'!$C$12))))</f>
        <v>1.5</v>
      </c>
      <c r="J106" s="34">
        <v>1</v>
      </c>
      <c r="K106" s="34" t="s">
        <v>9</v>
      </c>
      <c r="L106" s="34">
        <v>0</v>
      </c>
      <c r="M106" s="32" t="s">
        <v>138</v>
      </c>
      <c r="N106" s="2">
        <v>1</v>
      </c>
      <c r="O106" s="34">
        <v>0.5</v>
      </c>
      <c r="P106" s="9">
        <f t="shared" si="5"/>
        <v>2</v>
      </c>
      <c r="Q106" s="70" t="s">
        <v>139</v>
      </c>
    </row>
    <row r="107" spans="1:17" x14ac:dyDescent="0.25">
      <c r="A107" s="2" t="s">
        <v>389</v>
      </c>
      <c r="B107" s="2" t="s">
        <v>374</v>
      </c>
      <c r="C107" s="2">
        <v>38.7109594</v>
      </c>
      <c r="D107" s="2">
        <v>-77.085459999999898</v>
      </c>
      <c r="E107" s="1" t="s">
        <v>108</v>
      </c>
      <c r="F107" s="2">
        <f t="shared" si="4"/>
        <v>1</v>
      </c>
      <c r="G107" s="32" t="s">
        <v>351</v>
      </c>
      <c r="H107" s="32" t="s">
        <v>12</v>
      </c>
      <c r="I107" s="34">
        <f>IF(H107="NB",'Panel Dimensions'!$B$12,IF(H107="SB",'Panel Dimensions'!$B$12,IF(H107="NB (12x18)",'Panel Dimensions'!$C$12,IF(H107="SB (12x18)",'Panel Dimensions'!$C$12))))</f>
        <v>1.5</v>
      </c>
      <c r="J107" s="34">
        <v>1</v>
      </c>
      <c r="K107" s="34" t="s">
        <v>9</v>
      </c>
      <c r="L107" s="34">
        <v>0</v>
      </c>
      <c r="M107" s="32" t="s">
        <v>295</v>
      </c>
      <c r="N107" s="2">
        <v>2</v>
      </c>
      <c r="O107" s="34">
        <v>1.25</v>
      </c>
      <c r="P107" s="9">
        <f t="shared" si="5"/>
        <v>2.75</v>
      </c>
      <c r="Q107" s="70" t="s">
        <v>167</v>
      </c>
    </row>
    <row r="108" spans="1:17" x14ac:dyDescent="0.25">
      <c r="A108" s="2">
        <v>105</v>
      </c>
      <c r="B108" s="2" t="s">
        <v>374</v>
      </c>
      <c r="C108" s="2">
        <v>38.7153402</v>
      </c>
      <c r="D108" s="2">
        <v>-77.046960200000001</v>
      </c>
      <c r="E108" s="1" t="s">
        <v>7</v>
      </c>
      <c r="F108" s="2">
        <f t="shared" si="4"/>
        <v>1</v>
      </c>
      <c r="G108" s="32" t="s">
        <v>348</v>
      </c>
      <c r="H108" s="32" t="s">
        <v>12</v>
      </c>
      <c r="I108" s="34">
        <f>IF(H108="NB",'Panel Dimensions'!$B$12,IF(H108="SB",'Panel Dimensions'!$B$12,IF(H108="NB (12x18)",'Panel Dimensions'!$C$12,IF(H108="SB (12x18)",'Panel Dimensions'!$C$12))))</f>
        <v>1.5</v>
      </c>
      <c r="J108" s="34">
        <v>1</v>
      </c>
      <c r="K108" s="34" t="s">
        <v>9</v>
      </c>
      <c r="L108" s="34">
        <v>0</v>
      </c>
      <c r="M108" s="32" t="s">
        <v>71</v>
      </c>
      <c r="N108" s="2">
        <v>1</v>
      </c>
      <c r="O108" s="34">
        <v>0.75</v>
      </c>
      <c r="P108" s="9">
        <f t="shared" si="5"/>
        <v>2.25</v>
      </c>
      <c r="Q108" s="70" t="s">
        <v>237</v>
      </c>
    </row>
    <row r="109" spans="1:17" x14ac:dyDescent="0.25">
      <c r="A109" s="2">
        <v>106</v>
      </c>
      <c r="B109" s="2" t="s">
        <v>374</v>
      </c>
      <c r="C109" s="2">
        <v>38.715400500000001</v>
      </c>
      <c r="D109" s="2">
        <v>-77.046921299999894</v>
      </c>
      <c r="E109" s="1" t="s">
        <v>108</v>
      </c>
      <c r="F109" s="2">
        <f t="shared" si="4"/>
        <v>1</v>
      </c>
      <c r="G109" s="32" t="s">
        <v>349</v>
      </c>
      <c r="H109" s="32" t="s">
        <v>37</v>
      </c>
      <c r="I109" s="34">
        <f>IF(H109="NB",'Panel Dimensions'!$B$12,IF(H109="SB",'Panel Dimensions'!$B$12,IF(H109="NB (12x18)",'Panel Dimensions'!$C$12,IF(H109="SB (12x18)",'Panel Dimensions'!$C$12))))</f>
        <v>1.5</v>
      </c>
      <c r="J109" s="34">
        <v>1</v>
      </c>
      <c r="K109" s="34" t="s">
        <v>9</v>
      </c>
      <c r="L109" s="34">
        <v>0</v>
      </c>
      <c r="M109" s="32" t="s">
        <v>18</v>
      </c>
      <c r="N109" s="2">
        <v>1</v>
      </c>
      <c r="O109" s="34">
        <v>0.75</v>
      </c>
      <c r="P109" s="9">
        <f t="shared" si="5"/>
        <v>2.25</v>
      </c>
      <c r="Q109" s="70" t="s">
        <v>128</v>
      </c>
    </row>
    <row r="110" spans="1:17" x14ac:dyDescent="0.25">
      <c r="A110" s="2">
        <v>107</v>
      </c>
      <c r="B110" s="2" t="s">
        <v>374</v>
      </c>
      <c r="C110" s="2">
        <v>38.746614000000001</v>
      </c>
      <c r="D110" s="2">
        <v>-77.049063099999898</v>
      </c>
      <c r="E110" s="1" t="s">
        <v>108</v>
      </c>
      <c r="F110" s="2">
        <f t="shared" si="4"/>
        <v>1</v>
      </c>
      <c r="G110" s="32" t="s">
        <v>347</v>
      </c>
      <c r="H110" s="32" t="s">
        <v>12</v>
      </c>
      <c r="I110" s="34">
        <f>IF(H110="NB",'Panel Dimensions'!$B$12,IF(H110="SB",'Panel Dimensions'!$B$12,IF(H110="NB (12x18)",'Panel Dimensions'!$C$12,IF(H110="SB (12x18)",'Panel Dimensions'!$C$12))))</f>
        <v>1.5</v>
      </c>
      <c r="J110" s="34">
        <v>1</v>
      </c>
      <c r="K110" s="34" t="s">
        <v>9</v>
      </c>
      <c r="L110" s="34">
        <v>0</v>
      </c>
      <c r="M110" s="32" t="s">
        <v>22</v>
      </c>
      <c r="N110" s="2">
        <v>1</v>
      </c>
      <c r="O110" s="34">
        <v>0.75</v>
      </c>
      <c r="P110" s="9">
        <f t="shared" si="5"/>
        <v>2.25</v>
      </c>
      <c r="Q110" s="70" t="s">
        <v>164</v>
      </c>
    </row>
    <row r="111" spans="1:17" x14ac:dyDescent="0.25">
      <c r="A111" s="2">
        <v>108</v>
      </c>
      <c r="B111" s="2" t="s">
        <v>374</v>
      </c>
      <c r="C111" s="2">
        <v>38.7467191</v>
      </c>
      <c r="D111" s="2">
        <v>-77.049040899999895</v>
      </c>
      <c r="E111" s="1" t="s">
        <v>108</v>
      </c>
      <c r="F111" s="2">
        <f t="shared" si="4"/>
        <v>1</v>
      </c>
      <c r="G111" s="32" t="s">
        <v>346</v>
      </c>
      <c r="H111" s="32" t="s">
        <v>8</v>
      </c>
      <c r="I111" s="34">
        <f>IF(H111="NB",'Panel Dimensions'!$B$12,IF(H111="SB",'Panel Dimensions'!$B$12,IF(H111="NB (12x18)",'Panel Dimensions'!$C$12,IF(H111="SB (12x18)",'Panel Dimensions'!$C$12))))</f>
        <v>3</v>
      </c>
      <c r="J111" s="34">
        <v>0</v>
      </c>
      <c r="K111" s="34" t="s">
        <v>9</v>
      </c>
      <c r="L111" s="34">
        <v>0</v>
      </c>
      <c r="M111" s="32" t="s">
        <v>196</v>
      </c>
      <c r="N111" s="2">
        <v>1</v>
      </c>
      <c r="O111" s="34">
        <v>0.5</v>
      </c>
      <c r="P111" s="9">
        <f t="shared" si="5"/>
        <v>3.5</v>
      </c>
      <c r="Q111" s="70" t="s">
        <v>197</v>
      </c>
    </row>
    <row r="112" spans="1:17" x14ac:dyDescent="0.25">
      <c r="A112" s="2">
        <v>109</v>
      </c>
      <c r="B112" s="2" t="s">
        <v>372</v>
      </c>
      <c r="C112" s="2">
        <v>38.7467975</v>
      </c>
      <c r="D112" s="2">
        <v>-77.048421399999896</v>
      </c>
      <c r="E112" s="1" t="s">
        <v>108</v>
      </c>
      <c r="F112" s="2">
        <f t="shared" si="4"/>
        <v>1</v>
      </c>
      <c r="G112" s="32" t="s">
        <v>261</v>
      </c>
      <c r="H112" s="32" t="s">
        <v>17</v>
      </c>
      <c r="I112" s="34">
        <f>IF(H112="NB",'Panel Dimensions'!$B$12,IF(H112="SB",'Panel Dimensions'!$B$12,IF(H112="NB (12x18)",'Panel Dimensions'!$C$12,IF(H112="SB (12x18)",'Panel Dimensions'!$C$12))))</f>
        <v>3</v>
      </c>
      <c r="J112" s="34">
        <v>0</v>
      </c>
      <c r="K112" s="34" t="s">
        <v>9</v>
      </c>
      <c r="L112" s="34">
        <v>0</v>
      </c>
      <c r="M112" s="32" t="s">
        <v>162</v>
      </c>
      <c r="N112" s="2">
        <v>1</v>
      </c>
      <c r="O112" s="34">
        <v>0.5</v>
      </c>
      <c r="P112" s="9">
        <f t="shared" si="5"/>
        <v>3.5</v>
      </c>
      <c r="Q112" s="70" t="s">
        <v>163</v>
      </c>
    </row>
    <row r="113" spans="1:17" x14ac:dyDescent="0.25">
      <c r="A113" s="2">
        <v>110</v>
      </c>
      <c r="B113" s="2" t="s">
        <v>372</v>
      </c>
      <c r="C113" s="2">
        <v>38.746830000000003</v>
      </c>
      <c r="D113" s="2">
        <v>-77.048572899999897</v>
      </c>
      <c r="E113" s="1" t="s">
        <v>108</v>
      </c>
      <c r="F113" s="2">
        <f t="shared" si="4"/>
        <v>1</v>
      </c>
      <c r="G113" s="32" t="s">
        <v>345</v>
      </c>
      <c r="H113" s="32" t="s">
        <v>37</v>
      </c>
      <c r="I113" s="34">
        <f>IF(H113="NB",'Panel Dimensions'!$B$12,IF(H113="SB",'Panel Dimensions'!$B$12,IF(H113="NB (12x18)",'Panel Dimensions'!$C$12,IF(H113="SB (12x18)",'Panel Dimensions'!$C$12))))</f>
        <v>1.5</v>
      </c>
      <c r="J113" s="34">
        <v>1</v>
      </c>
      <c r="K113" s="34" t="s">
        <v>9</v>
      </c>
      <c r="L113" s="34">
        <v>0</v>
      </c>
      <c r="M113" s="32" t="s">
        <v>22</v>
      </c>
      <c r="N113" s="2">
        <v>1</v>
      </c>
      <c r="O113" s="34">
        <v>0.75</v>
      </c>
      <c r="P113" s="9">
        <f t="shared" si="5"/>
        <v>2.25</v>
      </c>
      <c r="Q113" s="70" t="s">
        <v>161</v>
      </c>
    </row>
    <row r="114" spans="1:17" x14ac:dyDescent="0.25">
      <c r="A114" s="2">
        <v>111</v>
      </c>
      <c r="B114" s="2" t="s">
        <v>372</v>
      </c>
      <c r="C114" s="2">
        <v>38.747580399999897</v>
      </c>
      <c r="D114" s="2">
        <v>-77.048385800000005</v>
      </c>
      <c r="E114" s="1" t="s">
        <v>15</v>
      </c>
      <c r="F114" s="2">
        <f t="shared" si="4"/>
        <v>0</v>
      </c>
      <c r="G114" s="32" t="s">
        <v>159</v>
      </c>
      <c r="H114" s="32" t="s">
        <v>12</v>
      </c>
      <c r="I114" s="34">
        <f>IF(H114="NB",'Panel Dimensions'!$B$12,IF(H114="SB",'Panel Dimensions'!$B$12,IF(H114="NB (12x18)",'Panel Dimensions'!$C$12,IF(H114="SB (12x18)",'Panel Dimensions'!$C$12))))</f>
        <v>1.5</v>
      </c>
      <c r="J114" s="34">
        <v>1</v>
      </c>
      <c r="K114" s="34" t="s">
        <v>9</v>
      </c>
      <c r="L114" s="34">
        <v>0</v>
      </c>
      <c r="M114" s="32" t="s">
        <v>9</v>
      </c>
      <c r="N114" s="2">
        <v>0</v>
      </c>
      <c r="P114" s="9">
        <f t="shared" si="5"/>
        <v>1.5</v>
      </c>
      <c r="Q114" s="70" t="s">
        <v>160</v>
      </c>
    </row>
    <row r="115" spans="1:17" x14ac:dyDescent="0.25">
      <c r="A115" s="2">
        <v>112</v>
      </c>
      <c r="B115" s="2" t="s">
        <v>374</v>
      </c>
      <c r="C115" s="2">
        <v>38.749202099999899</v>
      </c>
      <c r="D115" s="2">
        <v>-77.049219300000004</v>
      </c>
      <c r="E115" s="1" t="s">
        <v>15</v>
      </c>
      <c r="F115" s="2">
        <f t="shared" si="4"/>
        <v>0</v>
      </c>
      <c r="G115" s="32" t="s">
        <v>343</v>
      </c>
      <c r="H115" s="32" t="s">
        <v>12</v>
      </c>
      <c r="I115" s="34">
        <f>IF(H115="NB",'Panel Dimensions'!$B$12,IF(H115="SB",'Panel Dimensions'!$B$12,IF(H115="NB (12x18)",'Panel Dimensions'!$C$12,IF(H115="SB (12x18)",'Panel Dimensions'!$C$12))))</f>
        <v>1.5</v>
      </c>
      <c r="J115" s="34">
        <v>1</v>
      </c>
      <c r="K115" s="34" t="s">
        <v>9</v>
      </c>
      <c r="L115" s="34">
        <v>0</v>
      </c>
      <c r="M115" s="32" t="s">
        <v>9</v>
      </c>
      <c r="N115" s="2">
        <v>0</v>
      </c>
      <c r="P115" s="9">
        <f t="shared" si="5"/>
        <v>1.5</v>
      </c>
      <c r="Q115" s="70" t="s">
        <v>157</v>
      </c>
    </row>
    <row r="116" spans="1:17" x14ac:dyDescent="0.25">
      <c r="A116" s="2">
        <v>113</v>
      </c>
      <c r="B116" s="2" t="s">
        <v>374</v>
      </c>
      <c r="C116" s="2">
        <v>38.749245000000002</v>
      </c>
      <c r="D116" s="2">
        <v>-77.049212600000004</v>
      </c>
      <c r="E116" s="1" t="s">
        <v>108</v>
      </c>
      <c r="F116" s="2">
        <f t="shared" si="4"/>
        <v>1</v>
      </c>
      <c r="G116" s="32" t="s">
        <v>344</v>
      </c>
      <c r="H116" s="32" t="s">
        <v>37</v>
      </c>
      <c r="I116" s="34">
        <f>IF(H116="NB",'Panel Dimensions'!$B$12,IF(H116="SB",'Panel Dimensions'!$B$12,IF(H116="NB (12x18)",'Panel Dimensions'!$C$12,IF(H116="SB (12x18)",'Panel Dimensions'!$C$12))))</f>
        <v>1.5</v>
      </c>
      <c r="J116" s="34">
        <v>1</v>
      </c>
      <c r="K116" s="34" t="s">
        <v>9</v>
      </c>
      <c r="L116" s="34">
        <v>0</v>
      </c>
      <c r="M116" s="32" t="s">
        <v>158</v>
      </c>
      <c r="N116" s="2">
        <v>1</v>
      </c>
      <c r="O116" s="34">
        <v>0.75</v>
      </c>
      <c r="P116" s="9">
        <f t="shared" si="5"/>
        <v>2.25</v>
      </c>
      <c r="Q116" s="1" t="s">
        <v>45</v>
      </c>
    </row>
    <row r="117" spans="1:17" x14ac:dyDescent="0.25">
      <c r="A117" s="2">
        <v>114</v>
      </c>
      <c r="B117" s="2" t="s">
        <v>373</v>
      </c>
      <c r="C117" s="2">
        <v>38.792248600000001</v>
      </c>
      <c r="D117" s="2">
        <v>-77.049791999999897</v>
      </c>
      <c r="E117" s="1" t="s">
        <v>15</v>
      </c>
      <c r="F117" s="2">
        <f t="shared" si="4"/>
        <v>0</v>
      </c>
      <c r="G117" s="32" t="s">
        <v>327</v>
      </c>
      <c r="H117" s="32" t="s">
        <v>8</v>
      </c>
      <c r="I117" s="34">
        <f>IF(H117="NB",'Panel Dimensions'!$B$12,IF(H117="SB",'Panel Dimensions'!$B$12,IF(H117="NB (12x18)",'Panel Dimensions'!$C$12,IF(H117="SB (12x18)",'Panel Dimensions'!$C$12))))</f>
        <v>3</v>
      </c>
      <c r="J117" s="34">
        <v>1</v>
      </c>
      <c r="K117" s="34" t="s">
        <v>9</v>
      </c>
      <c r="L117" s="34">
        <v>0</v>
      </c>
      <c r="M117" s="32" t="s">
        <v>140</v>
      </c>
      <c r="N117" s="2">
        <v>1</v>
      </c>
      <c r="O117" s="34">
        <v>0.5</v>
      </c>
      <c r="P117" s="9">
        <f t="shared" si="5"/>
        <v>3.5</v>
      </c>
      <c r="Q117" s="70" t="s">
        <v>137</v>
      </c>
    </row>
    <row r="118" spans="1:17" x14ac:dyDescent="0.25">
      <c r="A118" s="2">
        <v>115</v>
      </c>
      <c r="B118" s="2" t="s">
        <v>373</v>
      </c>
      <c r="C118" s="2">
        <v>38.793041899999899</v>
      </c>
      <c r="D118" s="2">
        <v>-77.049419799999896</v>
      </c>
      <c r="E118" s="1" t="s">
        <v>15</v>
      </c>
      <c r="F118" s="2">
        <f t="shared" si="4"/>
        <v>0</v>
      </c>
      <c r="G118" s="32" t="s">
        <v>354</v>
      </c>
      <c r="H118" s="32" t="s">
        <v>17</v>
      </c>
      <c r="I118" s="34">
        <f>IF(H118="NB",'Panel Dimensions'!$B$12,IF(H118="SB",'Panel Dimensions'!$B$12,IF(H118="NB (12x18)",'Panel Dimensions'!$C$12,IF(H118="SB (12x18)",'Panel Dimensions'!$C$12))))</f>
        <v>3</v>
      </c>
      <c r="J118" s="34">
        <v>1</v>
      </c>
      <c r="K118" s="34" t="s">
        <v>9</v>
      </c>
      <c r="L118" s="34">
        <v>0</v>
      </c>
      <c r="M118" s="32" t="s">
        <v>298</v>
      </c>
      <c r="N118" s="2">
        <v>2</v>
      </c>
      <c r="O118" s="34">
        <v>1.25</v>
      </c>
      <c r="P118" s="9">
        <f t="shared" si="5"/>
        <v>4.25</v>
      </c>
      <c r="Q118" s="70" t="s">
        <v>122</v>
      </c>
    </row>
    <row r="119" spans="1:17" x14ac:dyDescent="0.25">
      <c r="A119" s="2">
        <v>116</v>
      </c>
      <c r="B119" s="2" t="s">
        <v>373</v>
      </c>
      <c r="C119" s="2">
        <v>38.793073</v>
      </c>
      <c r="D119" s="2">
        <v>-77.049412000000004</v>
      </c>
      <c r="E119" s="1" t="s">
        <v>15</v>
      </c>
      <c r="F119" s="2">
        <f t="shared" si="4"/>
        <v>0</v>
      </c>
      <c r="G119" s="32" t="s">
        <v>236</v>
      </c>
      <c r="H119" s="32" t="s">
        <v>8</v>
      </c>
      <c r="I119" s="34">
        <f>IF(H119="NB",'Panel Dimensions'!$B$12,IF(H119="SB",'Panel Dimensions'!$B$12,IF(H119="NB (12x18)",'Panel Dimensions'!$C$12,IF(H119="SB (12x18)",'Panel Dimensions'!$C$12))))</f>
        <v>3</v>
      </c>
      <c r="J119" s="34">
        <v>1</v>
      </c>
      <c r="K119" s="34" t="s">
        <v>9</v>
      </c>
      <c r="L119" s="34">
        <v>0</v>
      </c>
      <c r="M119" s="32" t="s">
        <v>18</v>
      </c>
      <c r="N119" s="2">
        <v>1</v>
      </c>
      <c r="O119" s="34">
        <v>0.75</v>
      </c>
      <c r="P119" s="9">
        <f t="shared" si="5"/>
        <v>3.75</v>
      </c>
      <c r="Q119" s="1" t="s">
        <v>45</v>
      </c>
    </row>
    <row r="120" spans="1:17" x14ac:dyDescent="0.25">
      <c r="A120" s="2" t="s">
        <v>391</v>
      </c>
      <c r="B120" s="2" t="s">
        <v>373</v>
      </c>
      <c r="C120" s="2">
        <v>38.792841699999897</v>
      </c>
      <c r="D120" s="2">
        <v>-77.046826100000004</v>
      </c>
      <c r="E120" s="1" t="s">
        <v>108</v>
      </c>
      <c r="F120" s="2">
        <f t="shared" si="4"/>
        <v>1</v>
      </c>
      <c r="G120" s="32" t="s">
        <v>262</v>
      </c>
      <c r="H120" s="32" t="s">
        <v>12</v>
      </c>
      <c r="I120" s="34">
        <f>IF(H120="NB",'Panel Dimensions'!$B$12,IF(H120="SB",'Panel Dimensions'!$B$12,IF(H120="NB (12x18)",'Panel Dimensions'!$C$12,IF(H120="SB (12x18)",'Panel Dimensions'!$C$12))))</f>
        <v>1.5</v>
      </c>
      <c r="J120" s="34">
        <v>1</v>
      </c>
      <c r="K120" s="34" t="s">
        <v>283</v>
      </c>
      <c r="L120" s="34">
        <v>1</v>
      </c>
      <c r="M120" s="32" t="s">
        <v>120</v>
      </c>
      <c r="N120" s="2">
        <v>2</v>
      </c>
      <c r="O120" s="34">
        <f>0.75+0.75+0.5</f>
        <v>2</v>
      </c>
      <c r="P120" s="9">
        <f t="shared" si="5"/>
        <v>3.5</v>
      </c>
      <c r="Q120" s="70" t="s">
        <v>121</v>
      </c>
    </row>
    <row r="121" spans="1:17" x14ac:dyDescent="0.25">
      <c r="A121" s="2" t="s">
        <v>390</v>
      </c>
      <c r="B121" s="2" t="s">
        <v>373</v>
      </c>
      <c r="C121" s="2">
        <v>38.792885599999899</v>
      </c>
      <c r="D121" s="2">
        <v>-77.046218600000003</v>
      </c>
      <c r="E121" s="1" t="s">
        <v>7</v>
      </c>
      <c r="F121" s="2">
        <f t="shared" si="4"/>
        <v>1</v>
      </c>
      <c r="G121" s="32" t="s">
        <v>252</v>
      </c>
      <c r="H121" s="32" t="s">
        <v>37</v>
      </c>
      <c r="I121" s="34">
        <f>IF(H121="NB",'Panel Dimensions'!$B$12,IF(H121="SB",'Panel Dimensions'!$B$12,IF(H121="NB (12x18)",'Panel Dimensions'!$C$12,IF(H121="SB (12x18)",'Panel Dimensions'!$C$12))))</f>
        <v>1.5</v>
      </c>
      <c r="J121" s="34">
        <v>1</v>
      </c>
      <c r="K121" s="34" t="s">
        <v>9</v>
      </c>
      <c r="L121" s="34">
        <v>0</v>
      </c>
      <c r="M121" s="32" t="s">
        <v>234</v>
      </c>
      <c r="N121" s="2">
        <v>2</v>
      </c>
      <c r="O121" s="34">
        <v>1.75</v>
      </c>
      <c r="P121" s="9">
        <f t="shared" si="5"/>
        <v>3.25</v>
      </c>
      <c r="Q121" s="70" t="s">
        <v>235</v>
      </c>
    </row>
    <row r="122" spans="1:17" x14ac:dyDescent="0.25">
      <c r="A122" s="2" t="s">
        <v>392</v>
      </c>
      <c r="B122" s="2" t="s">
        <v>374</v>
      </c>
      <c r="C122" s="2">
        <v>38.792602899999899</v>
      </c>
      <c r="D122" s="2">
        <v>-77.0433144</v>
      </c>
      <c r="E122" s="1" t="s">
        <v>7</v>
      </c>
      <c r="F122" s="2">
        <f t="shared" si="4"/>
        <v>1</v>
      </c>
      <c r="G122" s="32" t="s">
        <v>328</v>
      </c>
      <c r="H122" s="32" t="s">
        <v>12</v>
      </c>
      <c r="I122" s="34">
        <f>IF(H122="NB",'Panel Dimensions'!$B$12,IF(H122="SB",'Panel Dimensions'!$B$12,IF(H122="NB (12x18)",'Panel Dimensions'!$C$12,IF(H122="SB (12x18)",'Panel Dimensions'!$C$12))))</f>
        <v>1.5</v>
      </c>
      <c r="J122" s="34">
        <v>1</v>
      </c>
      <c r="L122" s="34">
        <v>0</v>
      </c>
      <c r="M122" s="32" t="s">
        <v>13</v>
      </c>
      <c r="N122" s="2">
        <v>1</v>
      </c>
      <c r="O122" s="34">
        <v>0.5</v>
      </c>
      <c r="P122" s="9">
        <f t="shared" si="5"/>
        <v>2</v>
      </c>
      <c r="Q122" s="70" t="s">
        <v>36</v>
      </c>
    </row>
    <row r="123" spans="1:17" x14ac:dyDescent="0.25">
      <c r="A123" s="2" t="s">
        <v>393</v>
      </c>
      <c r="B123" s="2" t="s">
        <v>374</v>
      </c>
      <c r="C123" s="2">
        <v>38.792605000000002</v>
      </c>
      <c r="D123" s="2">
        <v>-77.043298300000004</v>
      </c>
      <c r="E123" s="1" t="s">
        <v>15</v>
      </c>
      <c r="F123" s="2">
        <f t="shared" si="4"/>
        <v>0</v>
      </c>
      <c r="G123" s="32" t="s">
        <v>329</v>
      </c>
      <c r="H123" s="32" t="s">
        <v>37</v>
      </c>
      <c r="I123" s="34">
        <f>IF(H123="NB",'Panel Dimensions'!$B$12,IF(H123="SB",'Panel Dimensions'!$B$12,IF(H123="NB (12x18)",'Panel Dimensions'!$C$12,IF(H123="SB (12x18)",'Panel Dimensions'!$C$12))))</f>
        <v>1.5</v>
      </c>
      <c r="J123" s="34">
        <v>1</v>
      </c>
      <c r="K123" s="34" t="s">
        <v>9</v>
      </c>
      <c r="L123" s="34">
        <v>0</v>
      </c>
      <c r="M123" s="32" t="s">
        <v>140</v>
      </c>
      <c r="N123" s="2">
        <v>1</v>
      </c>
      <c r="O123" s="34">
        <v>0.5</v>
      </c>
      <c r="P123" s="9">
        <f t="shared" si="5"/>
        <v>2</v>
      </c>
      <c r="Q123" s="70" t="s">
        <v>38</v>
      </c>
    </row>
    <row r="124" spans="1:17" x14ac:dyDescent="0.25">
      <c r="A124" s="2">
        <v>121</v>
      </c>
      <c r="B124" s="2" t="s">
        <v>373</v>
      </c>
      <c r="C124" s="2">
        <v>38.796289000000002</v>
      </c>
      <c r="D124" s="2">
        <v>-77.042210100000005</v>
      </c>
      <c r="E124" s="1" t="s">
        <v>7</v>
      </c>
      <c r="F124" s="2">
        <f t="shared" si="4"/>
        <v>1</v>
      </c>
      <c r="G124" s="32" t="s">
        <v>118</v>
      </c>
      <c r="H124" s="32" t="s">
        <v>12</v>
      </c>
      <c r="I124" s="34">
        <f>IF(H124="NB",'Panel Dimensions'!$B$12,IF(H124="SB",'Panel Dimensions'!$B$12,IF(H124="NB (12x18)",'Panel Dimensions'!$C$12,IF(H124="SB (12x18)",'Panel Dimensions'!$C$12))))</f>
        <v>1.5</v>
      </c>
      <c r="J124" s="34">
        <v>1</v>
      </c>
      <c r="K124" s="34" t="s">
        <v>9</v>
      </c>
      <c r="L124" s="34">
        <v>0</v>
      </c>
      <c r="M124" s="32" t="s">
        <v>22</v>
      </c>
      <c r="N124" s="2">
        <v>1</v>
      </c>
      <c r="O124" s="34">
        <v>0.75</v>
      </c>
      <c r="P124" s="9">
        <f t="shared" si="5"/>
        <v>2.25</v>
      </c>
      <c r="Q124" s="70" t="s">
        <v>119</v>
      </c>
    </row>
    <row r="125" spans="1:17" x14ac:dyDescent="0.25">
      <c r="A125" s="2">
        <v>122</v>
      </c>
      <c r="B125" s="2" t="s">
        <v>373</v>
      </c>
      <c r="C125" s="2">
        <v>38.796294099999898</v>
      </c>
      <c r="D125" s="2">
        <v>-77.042282799999896</v>
      </c>
      <c r="E125" s="1" t="s">
        <v>15</v>
      </c>
      <c r="F125" s="2">
        <f t="shared" si="4"/>
        <v>0</v>
      </c>
      <c r="G125" s="32" t="s">
        <v>330</v>
      </c>
      <c r="H125" s="32" t="s">
        <v>37</v>
      </c>
      <c r="I125" s="34">
        <f>IF(H125="NB",'Panel Dimensions'!$B$12,IF(H125="SB",'Panel Dimensions'!$B$12,IF(H125="NB (12x18)",'Panel Dimensions'!$C$12,IF(H125="SB (12x18)",'Panel Dimensions'!$C$12))))</f>
        <v>1.5</v>
      </c>
      <c r="J125" s="34">
        <v>1</v>
      </c>
      <c r="K125" s="34" t="s">
        <v>9</v>
      </c>
      <c r="L125" s="34">
        <v>0</v>
      </c>
      <c r="M125" s="32" t="s">
        <v>299</v>
      </c>
      <c r="N125" s="2">
        <v>2</v>
      </c>
      <c r="O125" s="34">
        <v>1.25</v>
      </c>
      <c r="P125" s="9">
        <f t="shared" si="5"/>
        <v>2.75</v>
      </c>
      <c r="Q125" s="70" t="s">
        <v>233</v>
      </c>
    </row>
    <row r="126" spans="1:17" x14ac:dyDescent="0.25">
      <c r="A126" s="2">
        <v>123</v>
      </c>
      <c r="B126" s="2" t="s">
        <v>373</v>
      </c>
      <c r="C126" s="2">
        <v>38.797502000000001</v>
      </c>
      <c r="D126" s="2">
        <v>-77.041634000000002</v>
      </c>
      <c r="E126" s="1" t="s">
        <v>7</v>
      </c>
      <c r="F126" s="2">
        <f t="shared" si="4"/>
        <v>1</v>
      </c>
      <c r="G126" s="32" t="s">
        <v>331</v>
      </c>
      <c r="H126" s="32" t="s">
        <v>12</v>
      </c>
      <c r="I126" s="34">
        <f>IF(H126="NB",'Panel Dimensions'!$B$12,IF(H126="SB",'Panel Dimensions'!$B$12,IF(H126="NB (12x18)",'Panel Dimensions'!$C$12,IF(H126="SB (12x18)",'Panel Dimensions'!$C$12))))</f>
        <v>1.5</v>
      </c>
      <c r="J126" s="34">
        <v>1</v>
      </c>
      <c r="K126" s="34" t="s">
        <v>9</v>
      </c>
      <c r="L126" s="34">
        <v>0</v>
      </c>
      <c r="M126" s="32" t="s">
        <v>13</v>
      </c>
      <c r="N126" s="2">
        <v>1</v>
      </c>
      <c r="O126" s="34">
        <v>0.5</v>
      </c>
      <c r="P126" s="9">
        <f t="shared" si="5"/>
        <v>2</v>
      </c>
      <c r="Q126" s="70" t="s">
        <v>35</v>
      </c>
    </row>
    <row r="127" spans="1:17" x14ac:dyDescent="0.25">
      <c r="A127" s="2">
        <v>124</v>
      </c>
      <c r="B127" s="2" t="s">
        <v>373</v>
      </c>
      <c r="C127" s="2">
        <v>38.794179200000002</v>
      </c>
      <c r="D127" s="2">
        <v>-77.045937600000002</v>
      </c>
      <c r="E127" s="1" t="s">
        <v>15</v>
      </c>
      <c r="F127" s="2">
        <f t="shared" si="4"/>
        <v>0</v>
      </c>
      <c r="G127" s="32" t="s">
        <v>332</v>
      </c>
      <c r="H127" s="32" t="s">
        <v>12</v>
      </c>
      <c r="I127" s="34">
        <f>IF(H127="NB",'Panel Dimensions'!$B$12,IF(H127="SB",'Panel Dimensions'!$B$12,IF(H127="NB (12x18)",'Panel Dimensions'!$C$12,IF(H127="SB (12x18)",'Panel Dimensions'!$C$12))))</f>
        <v>1.5</v>
      </c>
      <c r="J127" s="34">
        <v>1</v>
      </c>
      <c r="K127" s="34" t="s">
        <v>283</v>
      </c>
      <c r="L127" s="34">
        <v>1</v>
      </c>
      <c r="M127" s="32" t="s">
        <v>13</v>
      </c>
      <c r="N127" s="2">
        <v>1</v>
      </c>
      <c r="O127" s="34">
        <f>0.5+0.5</f>
        <v>1</v>
      </c>
      <c r="P127" s="9">
        <f t="shared" si="5"/>
        <v>2.5</v>
      </c>
      <c r="Q127" s="70" t="s">
        <v>156</v>
      </c>
    </row>
    <row r="128" spans="1:17" x14ac:dyDescent="0.25">
      <c r="A128" s="2">
        <v>125</v>
      </c>
      <c r="B128" s="2" t="s">
        <v>373</v>
      </c>
      <c r="C128" s="2">
        <v>38.7993205</v>
      </c>
      <c r="D128" s="2">
        <v>-77.044830500000003</v>
      </c>
      <c r="E128" s="1" t="s">
        <v>7</v>
      </c>
      <c r="F128" s="2">
        <f t="shared" si="4"/>
        <v>1</v>
      </c>
      <c r="G128" s="32" t="s">
        <v>231</v>
      </c>
      <c r="H128" s="32" t="s">
        <v>8</v>
      </c>
      <c r="I128" s="34">
        <f>IF(H128="NB",'Panel Dimensions'!$B$12,IF(H128="SB",'Panel Dimensions'!$B$12,IF(H128="NB (12x18)",'Panel Dimensions'!$C$12,IF(H128="SB (12x18)",'Panel Dimensions'!$C$12))))</f>
        <v>3</v>
      </c>
      <c r="J128" s="34">
        <v>1</v>
      </c>
      <c r="K128" s="34" t="s">
        <v>265</v>
      </c>
      <c r="L128" s="34">
        <v>1</v>
      </c>
      <c r="M128" s="32" t="s">
        <v>140</v>
      </c>
      <c r="N128" s="2">
        <v>1</v>
      </c>
      <c r="O128" s="34">
        <f>0.5+0.5</f>
        <v>1</v>
      </c>
      <c r="P128" s="9">
        <f>I128+O128</f>
        <v>4</v>
      </c>
      <c r="Q128" s="70" t="s">
        <v>232</v>
      </c>
    </row>
    <row r="129" spans="1:17" x14ac:dyDescent="0.25">
      <c r="A129" s="2">
        <v>126</v>
      </c>
      <c r="B129" s="2" t="s">
        <v>373</v>
      </c>
      <c r="C129" s="2">
        <v>38.7996038</v>
      </c>
      <c r="D129" s="2">
        <v>-77.044618700000001</v>
      </c>
      <c r="E129" s="1" t="s">
        <v>7</v>
      </c>
      <c r="F129" s="2">
        <f t="shared" si="4"/>
        <v>1</v>
      </c>
      <c r="G129" s="32" t="s">
        <v>263</v>
      </c>
      <c r="H129" s="32" t="s">
        <v>17</v>
      </c>
      <c r="I129" s="34">
        <f>IF(H129="NB",'Panel Dimensions'!$B$12,IF(H129="SB",'Panel Dimensions'!$B$12,IF(H129="NB (12x18)",'Panel Dimensions'!$C$12,IF(H129="SB (12x18)",'Panel Dimensions'!$C$12))))</f>
        <v>3</v>
      </c>
      <c r="J129" s="34">
        <v>1</v>
      </c>
      <c r="K129" s="34" t="s">
        <v>282</v>
      </c>
      <c r="L129" s="34">
        <v>1</v>
      </c>
      <c r="M129" s="32" t="s">
        <v>116</v>
      </c>
      <c r="N129" s="2">
        <v>2</v>
      </c>
      <c r="O129" s="34">
        <f>0.75+0.75+0.5</f>
        <v>2</v>
      </c>
      <c r="P129" s="9">
        <f t="shared" si="5"/>
        <v>5</v>
      </c>
      <c r="Q129" s="70" t="s">
        <v>117</v>
      </c>
    </row>
    <row r="130" spans="1:17" x14ac:dyDescent="0.25">
      <c r="A130" s="2">
        <v>127</v>
      </c>
      <c r="B130" s="2" t="s">
        <v>373</v>
      </c>
      <c r="C130" s="2">
        <v>38.800044900000003</v>
      </c>
      <c r="D130" s="2">
        <v>-77.0447822</v>
      </c>
      <c r="E130" s="1" t="s">
        <v>108</v>
      </c>
      <c r="F130" s="2">
        <f t="shared" si="4"/>
        <v>1</v>
      </c>
      <c r="G130" s="32" t="s">
        <v>194</v>
      </c>
      <c r="H130" s="32" t="s">
        <v>8</v>
      </c>
      <c r="I130" s="34">
        <f>IF(H130="NB",'Panel Dimensions'!$B$12,IF(H130="SB",'Panel Dimensions'!$B$12,IF(H130="NB (12x18)",'Panel Dimensions'!$C$12,IF(H130="SB (12x18)",'Panel Dimensions'!$C$12))))</f>
        <v>3</v>
      </c>
      <c r="J130" s="34">
        <v>1</v>
      </c>
      <c r="K130" s="34" t="s">
        <v>265</v>
      </c>
      <c r="L130" s="34">
        <v>1</v>
      </c>
      <c r="M130" s="32" t="s">
        <v>18</v>
      </c>
      <c r="N130" s="2">
        <v>1</v>
      </c>
      <c r="O130" s="34">
        <f>0.5+0.75</f>
        <v>1.25</v>
      </c>
      <c r="P130" s="9">
        <f t="shared" si="5"/>
        <v>4.25</v>
      </c>
      <c r="Q130" s="70" t="s">
        <v>195</v>
      </c>
    </row>
    <row r="131" spans="1:17" x14ac:dyDescent="0.25">
      <c r="A131" s="2">
        <v>128</v>
      </c>
      <c r="B131" s="2" t="s">
        <v>373</v>
      </c>
      <c r="C131" s="2">
        <v>38.800065799999899</v>
      </c>
      <c r="D131" s="2">
        <v>-77.044306800000001</v>
      </c>
      <c r="E131" s="1" t="s">
        <v>108</v>
      </c>
      <c r="F131" s="2">
        <f t="shared" si="4"/>
        <v>1</v>
      </c>
      <c r="G131" s="32" t="s">
        <v>134</v>
      </c>
      <c r="H131" s="32" t="s">
        <v>8</v>
      </c>
      <c r="I131" s="34">
        <f>IF(H131="NB",'Panel Dimensions'!$B$12,IF(H131="SB",'Panel Dimensions'!$B$12,IF(H131="NB (12x18)",'Panel Dimensions'!$C$12,IF(H131="SB (12x18)",'Panel Dimensions'!$C$12))))</f>
        <v>3</v>
      </c>
      <c r="J131" s="34">
        <v>1</v>
      </c>
      <c r="K131" s="34" t="s">
        <v>9</v>
      </c>
      <c r="L131" s="34">
        <v>0</v>
      </c>
      <c r="M131" s="32" t="s">
        <v>135</v>
      </c>
      <c r="N131" s="2">
        <v>1</v>
      </c>
      <c r="P131" s="9">
        <f t="shared" si="5"/>
        <v>3</v>
      </c>
      <c r="Q131" s="70" t="s">
        <v>136</v>
      </c>
    </row>
    <row r="132" spans="1:17" x14ac:dyDescent="0.25">
      <c r="A132" s="2">
        <v>129</v>
      </c>
      <c r="B132" s="2" t="s">
        <v>373</v>
      </c>
      <c r="C132" s="2">
        <v>38.799724599999898</v>
      </c>
      <c r="D132" s="2">
        <v>-77.041874100000001</v>
      </c>
      <c r="E132" s="1" t="s">
        <v>15</v>
      </c>
      <c r="F132" s="2">
        <f t="shared" si="4"/>
        <v>0</v>
      </c>
      <c r="G132" s="32" t="s">
        <v>333</v>
      </c>
      <c r="H132" s="32" t="s">
        <v>37</v>
      </c>
      <c r="I132" s="34">
        <f>IF(H132="NB",'Panel Dimensions'!$B$12,IF(H132="SB",'Panel Dimensions'!$B$12,IF(H132="NB (12x18)",'Panel Dimensions'!$C$12,IF(H132="SB (12x18)",'Panel Dimensions'!$C$12))))</f>
        <v>1.5</v>
      </c>
      <c r="J132" s="34">
        <v>1</v>
      </c>
      <c r="K132" s="34" t="s">
        <v>265</v>
      </c>
      <c r="L132" s="34">
        <v>1</v>
      </c>
      <c r="M132" s="32" t="s">
        <v>140</v>
      </c>
      <c r="N132" s="2">
        <v>1</v>
      </c>
      <c r="O132" s="34">
        <f>0.5+0.5</f>
        <v>1</v>
      </c>
      <c r="P132" s="9">
        <f t="shared" ref="P132:P146" si="6">I132+O132</f>
        <v>2.5</v>
      </c>
      <c r="Q132" s="70" t="s">
        <v>133</v>
      </c>
    </row>
    <row r="133" spans="1:17" x14ac:dyDescent="0.25">
      <c r="A133" s="2">
        <v>130</v>
      </c>
      <c r="B133" s="2" t="s">
        <v>373</v>
      </c>
      <c r="C133" s="2">
        <v>38.799588900000003</v>
      </c>
      <c r="D133" s="2">
        <v>-77.041353099999895</v>
      </c>
      <c r="E133" s="1" t="s">
        <v>7</v>
      </c>
      <c r="F133" s="2">
        <f t="shared" ref="F133:F146" si="7">IF(E133="Yes",1,IF(E133="TBD",1,0))</f>
        <v>1</v>
      </c>
      <c r="G133" s="32" t="s">
        <v>229</v>
      </c>
      <c r="H133" s="32" t="s">
        <v>17</v>
      </c>
      <c r="I133" s="34">
        <f>IF(H133="NB",'Panel Dimensions'!$B$12,IF(H133="SB",'Panel Dimensions'!$B$12,IF(H133="NB (12x18)",'Panel Dimensions'!$C$12,IF(H133="SB (12x18)",'Panel Dimensions'!$C$12))))</f>
        <v>3</v>
      </c>
      <c r="J133" s="34">
        <v>1</v>
      </c>
      <c r="K133" s="34" t="s">
        <v>9</v>
      </c>
      <c r="L133" s="34">
        <v>0</v>
      </c>
      <c r="M133" s="32" t="s">
        <v>18</v>
      </c>
      <c r="N133" s="2">
        <v>1</v>
      </c>
      <c r="O133" s="34">
        <v>0.75</v>
      </c>
      <c r="P133" s="9">
        <f t="shared" si="6"/>
        <v>3.75</v>
      </c>
      <c r="Q133" s="70" t="s">
        <v>230</v>
      </c>
    </row>
    <row r="134" spans="1:17" x14ac:dyDescent="0.25">
      <c r="A134" s="2">
        <v>131</v>
      </c>
      <c r="B134" s="2" t="s">
        <v>373</v>
      </c>
      <c r="C134" s="3">
        <v>38.799779999999899</v>
      </c>
      <c r="D134" s="2">
        <v>-77.041138500000002</v>
      </c>
      <c r="E134" s="1" t="s">
        <v>7</v>
      </c>
      <c r="F134" s="2">
        <f t="shared" si="7"/>
        <v>1</v>
      </c>
      <c r="G134" s="32" t="s">
        <v>334</v>
      </c>
      <c r="H134" s="32" t="s">
        <v>17</v>
      </c>
      <c r="I134" s="34">
        <f>IF(H134="NB",'Panel Dimensions'!$B$12,IF(H134="SB",'Panel Dimensions'!$B$12,IF(H134="NB (12x18)",'Panel Dimensions'!$C$12,IF(H134="SB (12x18)",'Panel Dimensions'!$C$12))))</f>
        <v>3</v>
      </c>
      <c r="J134" s="34">
        <v>1</v>
      </c>
      <c r="K134" s="34" t="s">
        <v>9</v>
      </c>
      <c r="L134" s="34">
        <v>0</v>
      </c>
      <c r="M134" s="32" t="s">
        <v>13</v>
      </c>
      <c r="N134" s="2">
        <v>1</v>
      </c>
      <c r="O134" s="34">
        <v>0.5</v>
      </c>
      <c r="P134" s="9">
        <f t="shared" si="6"/>
        <v>3.5</v>
      </c>
      <c r="Q134" s="70" t="s">
        <v>132</v>
      </c>
    </row>
    <row r="135" spans="1:17" x14ac:dyDescent="0.25">
      <c r="A135" s="2">
        <v>132</v>
      </c>
      <c r="B135" s="2" t="s">
        <v>373</v>
      </c>
      <c r="C135" s="2">
        <v>38.799796999999899</v>
      </c>
      <c r="D135" s="2">
        <v>-77.041279900000006</v>
      </c>
      <c r="E135" s="1" t="s">
        <v>7</v>
      </c>
      <c r="F135" s="2">
        <f t="shared" si="7"/>
        <v>1</v>
      </c>
      <c r="G135" s="32" t="s">
        <v>226</v>
      </c>
      <c r="H135" s="32" t="s">
        <v>8</v>
      </c>
      <c r="I135" s="34">
        <f>IF(H135="NB",'Panel Dimensions'!$B$12,IF(H135="SB",'Panel Dimensions'!$B$12,IF(H135="NB (12x18)",'Panel Dimensions'!$C$12,IF(H135="SB (12x18)",'Panel Dimensions'!$C$12))))</f>
        <v>3</v>
      </c>
      <c r="J135" s="34">
        <v>1</v>
      </c>
      <c r="K135" s="34" t="s">
        <v>265</v>
      </c>
      <c r="L135" s="34">
        <v>1</v>
      </c>
      <c r="M135" s="32" t="s">
        <v>227</v>
      </c>
      <c r="N135" s="2">
        <v>2</v>
      </c>
      <c r="O135" s="34">
        <f>0.75+0.75+0.5</f>
        <v>2</v>
      </c>
      <c r="P135" s="9">
        <f t="shared" si="6"/>
        <v>5</v>
      </c>
      <c r="Q135" s="70" t="s">
        <v>228</v>
      </c>
    </row>
    <row r="136" spans="1:17" x14ac:dyDescent="0.25">
      <c r="A136" s="2">
        <v>133</v>
      </c>
      <c r="B136" s="2" t="s">
        <v>373</v>
      </c>
      <c r="C136" s="2">
        <v>38.809713100000003</v>
      </c>
      <c r="D136" s="2">
        <v>-77.039198600000006</v>
      </c>
      <c r="E136" s="1" t="s">
        <v>7</v>
      </c>
      <c r="F136" s="2">
        <f t="shared" si="7"/>
        <v>1</v>
      </c>
      <c r="G136" s="32" t="s">
        <v>335</v>
      </c>
      <c r="H136" s="32" t="s">
        <v>8</v>
      </c>
      <c r="I136" s="34">
        <f>IF(H136="NB",'Panel Dimensions'!$B$12,IF(H136="SB",'Panel Dimensions'!$B$12,IF(H136="NB (12x18)",'Panel Dimensions'!$C$12,IF(H136="SB (12x18)",'Panel Dimensions'!$C$12))))</f>
        <v>3</v>
      </c>
      <c r="J136" s="34">
        <v>1</v>
      </c>
      <c r="K136" s="34" t="s">
        <v>9</v>
      </c>
      <c r="L136" s="34">
        <v>0</v>
      </c>
      <c r="M136" s="32" t="s">
        <v>140</v>
      </c>
      <c r="N136" s="2">
        <v>1</v>
      </c>
      <c r="O136" s="34">
        <v>0.5</v>
      </c>
      <c r="P136" s="9">
        <f t="shared" si="6"/>
        <v>3.5</v>
      </c>
      <c r="Q136" s="70" t="s">
        <v>193</v>
      </c>
    </row>
    <row r="137" spans="1:17" x14ac:dyDescent="0.25">
      <c r="A137" s="2">
        <v>134</v>
      </c>
      <c r="B137" s="2" t="s">
        <v>373</v>
      </c>
      <c r="C137" s="2">
        <v>38.810105499999899</v>
      </c>
      <c r="D137" s="2">
        <v>-77.040013299999899</v>
      </c>
      <c r="E137" s="1" t="s">
        <v>7</v>
      </c>
      <c r="F137" s="2">
        <f t="shared" si="7"/>
        <v>1</v>
      </c>
      <c r="G137" s="32" t="s">
        <v>336</v>
      </c>
      <c r="H137" s="32" t="s">
        <v>12</v>
      </c>
      <c r="I137" s="34">
        <f>IF(H137="NB",'Panel Dimensions'!$B$12,IF(H137="SB",'Panel Dimensions'!$B$12,IF(H137="NB (12x18)",'Panel Dimensions'!$C$12,IF(H137="SB (12x18)",'Panel Dimensions'!$C$12))))</f>
        <v>1.5</v>
      </c>
      <c r="J137" s="34">
        <v>1</v>
      </c>
      <c r="K137" s="34" t="s">
        <v>9</v>
      </c>
      <c r="L137" s="34">
        <v>0</v>
      </c>
      <c r="M137" s="32" t="s">
        <v>298</v>
      </c>
      <c r="N137" s="2">
        <v>2</v>
      </c>
      <c r="O137" s="34">
        <v>1.25</v>
      </c>
      <c r="P137" s="9">
        <f t="shared" si="6"/>
        <v>2.75</v>
      </c>
      <c r="Q137" s="70" t="s">
        <v>186</v>
      </c>
    </row>
    <row r="138" spans="1:17" x14ac:dyDescent="0.25">
      <c r="A138" s="2">
        <v>135</v>
      </c>
      <c r="B138" s="2" t="s">
        <v>373</v>
      </c>
      <c r="C138" s="2">
        <v>38.810188599999897</v>
      </c>
      <c r="D138" s="2">
        <v>-77.0403412</v>
      </c>
      <c r="E138" s="1" t="s">
        <v>7</v>
      </c>
      <c r="F138" s="2">
        <f t="shared" si="7"/>
        <v>1</v>
      </c>
      <c r="G138" s="32" t="s">
        <v>114</v>
      </c>
      <c r="H138" s="32" t="s">
        <v>37</v>
      </c>
      <c r="I138" s="34">
        <f>IF(H138="NB",'Panel Dimensions'!$B$12,IF(H138="SB",'Panel Dimensions'!$B$12,IF(H138="NB (12x18)",'Panel Dimensions'!$C$12,IF(H138="SB (12x18)",'Panel Dimensions'!$C$12))))</f>
        <v>1.5</v>
      </c>
      <c r="J138" s="34">
        <v>1</v>
      </c>
      <c r="K138" s="34" t="s">
        <v>9</v>
      </c>
      <c r="L138" s="34">
        <v>0</v>
      </c>
      <c r="M138" s="32" t="s">
        <v>18</v>
      </c>
      <c r="N138" s="2">
        <v>1</v>
      </c>
      <c r="O138" s="34">
        <v>0.75</v>
      </c>
      <c r="P138" s="9">
        <f t="shared" si="6"/>
        <v>2.25</v>
      </c>
      <c r="Q138" s="70" t="s">
        <v>115</v>
      </c>
    </row>
    <row r="139" spans="1:17" x14ac:dyDescent="0.25">
      <c r="A139" s="2">
        <v>136</v>
      </c>
      <c r="B139" s="2" t="s">
        <v>373</v>
      </c>
      <c r="C139" s="2">
        <v>38.814475700000003</v>
      </c>
      <c r="D139" s="2">
        <v>-77.039410500000002</v>
      </c>
      <c r="E139" s="1" t="s">
        <v>15</v>
      </c>
      <c r="F139" s="2">
        <f t="shared" si="7"/>
        <v>0</v>
      </c>
      <c r="G139" s="32" t="s">
        <v>112</v>
      </c>
      <c r="H139" s="32" t="s">
        <v>37</v>
      </c>
      <c r="I139" s="34">
        <f>IF(H139="NB",'Panel Dimensions'!$B$12,IF(H139="SB",'Panel Dimensions'!$B$12,IF(H139="NB (12x18)",'Panel Dimensions'!$C$12,IF(H139="SB (12x18)",'Panel Dimensions'!$C$12))))</f>
        <v>1.5</v>
      </c>
      <c r="J139" s="34">
        <v>1</v>
      </c>
      <c r="K139" s="34" t="s">
        <v>9</v>
      </c>
      <c r="L139" s="34">
        <v>0</v>
      </c>
      <c r="M139" s="32" t="s">
        <v>9</v>
      </c>
      <c r="N139" s="2">
        <v>0</v>
      </c>
      <c r="P139" s="9">
        <f t="shared" si="6"/>
        <v>1.5</v>
      </c>
      <c r="Q139" s="70" t="s">
        <v>113</v>
      </c>
    </row>
    <row r="140" spans="1:17" x14ac:dyDescent="0.25">
      <c r="A140" s="2">
        <v>137</v>
      </c>
      <c r="B140" s="2" t="s">
        <v>373</v>
      </c>
      <c r="C140" s="2">
        <v>38.814694000000003</v>
      </c>
      <c r="D140" s="2">
        <v>-77.039158299999897</v>
      </c>
      <c r="E140" s="1" t="s">
        <v>7</v>
      </c>
      <c r="F140" s="2">
        <f t="shared" si="7"/>
        <v>1</v>
      </c>
      <c r="G140" s="32" t="s">
        <v>184</v>
      </c>
      <c r="H140" s="32" t="s">
        <v>12</v>
      </c>
      <c r="I140" s="34">
        <f>IF(H140="NB",'Panel Dimensions'!$B$12,IF(H140="SB",'Panel Dimensions'!$B$12,IF(H140="NB (12x18)",'Panel Dimensions'!$C$12,IF(H140="SB (12x18)",'Panel Dimensions'!$C$12))))</f>
        <v>1.5</v>
      </c>
      <c r="J140" s="34">
        <v>1</v>
      </c>
      <c r="K140" s="34" t="s">
        <v>9</v>
      </c>
      <c r="L140" s="34">
        <v>0</v>
      </c>
      <c r="M140" s="32" t="s">
        <v>9</v>
      </c>
      <c r="N140" s="2">
        <v>0</v>
      </c>
      <c r="P140" s="9">
        <f t="shared" si="6"/>
        <v>1.5</v>
      </c>
      <c r="Q140" s="70" t="s">
        <v>185</v>
      </c>
    </row>
    <row r="141" spans="1:17" x14ac:dyDescent="0.25">
      <c r="A141" s="2">
        <v>138</v>
      </c>
      <c r="B141" s="2" t="s">
        <v>374</v>
      </c>
      <c r="C141" s="2">
        <v>38.824235000000002</v>
      </c>
      <c r="D141" s="2">
        <v>-77.042971800000004</v>
      </c>
      <c r="E141" s="1" t="s">
        <v>15</v>
      </c>
      <c r="F141" s="2">
        <f t="shared" si="7"/>
        <v>0</v>
      </c>
      <c r="G141" s="32" t="s">
        <v>342</v>
      </c>
      <c r="H141" s="32" t="s">
        <v>12</v>
      </c>
      <c r="I141" s="34">
        <f>IF(H141="NB",'Panel Dimensions'!$B$12,IF(H141="SB",'Panel Dimensions'!$B$12,IF(H141="NB (12x18)",'Panel Dimensions'!$C$12,IF(H141="SB (12x18)",'Panel Dimensions'!$C$12))))</f>
        <v>1.5</v>
      </c>
      <c r="J141" s="34">
        <v>1</v>
      </c>
      <c r="K141" s="34" t="s">
        <v>9</v>
      </c>
      <c r="L141" s="34">
        <v>0</v>
      </c>
      <c r="M141" s="32" t="s">
        <v>110</v>
      </c>
      <c r="N141" s="2">
        <v>1</v>
      </c>
      <c r="O141" s="34">
        <v>0.75</v>
      </c>
      <c r="P141" s="9">
        <f t="shared" si="6"/>
        <v>2.25</v>
      </c>
      <c r="Q141" s="70" t="s">
        <v>111</v>
      </c>
    </row>
    <row r="142" spans="1:17" x14ac:dyDescent="0.25">
      <c r="A142" s="2">
        <v>139</v>
      </c>
      <c r="B142" s="2" t="s">
        <v>374</v>
      </c>
      <c r="C142" s="2">
        <v>38.824594099999899</v>
      </c>
      <c r="D142" s="2">
        <v>-77.043003600000006</v>
      </c>
      <c r="E142" s="1" t="s">
        <v>7</v>
      </c>
      <c r="F142" s="2">
        <f t="shared" si="7"/>
        <v>1</v>
      </c>
      <c r="G142" s="32" t="s">
        <v>341</v>
      </c>
      <c r="H142" s="32" t="s">
        <v>37</v>
      </c>
      <c r="I142" s="34">
        <f>IF(H142="NB",'Panel Dimensions'!$B$12,IF(H142="SB",'Panel Dimensions'!$B$12,IF(H142="NB (12x18)",'Panel Dimensions'!$C$12,IF(H142="SB (12x18)",'Panel Dimensions'!$C$12))))</f>
        <v>1.5</v>
      </c>
      <c r="J142" s="34">
        <v>1</v>
      </c>
      <c r="K142" s="34" t="s">
        <v>9</v>
      </c>
      <c r="L142" s="34">
        <v>0</v>
      </c>
      <c r="M142" s="32" t="s">
        <v>165</v>
      </c>
      <c r="N142" s="2">
        <v>1</v>
      </c>
      <c r="O142" s="34">
        <v>0.75</v>
      </c>
      <c r="P142" s="9">
        <f t="shared" si="6"/>
        <v>2.25</v>
      </c>
      <c r="Q142" s="70" t="s">
        <v>166</v>
      </c>
    </row>
    <row r="143" spans="1:17" x14ac:dyDescent="0.25">
      <c r="A143" s="2">
        <v>140</v>
      </c>
      <c r="B143" s="2" t="s">
        <v>374</v>
      </c>
      <c r="C143" s="2">
        <v>38.841583200000002</v>
      </c>
      <c r="D143" s="2">
        <v>-77.0480029</v>
      </c>
      <c r="E143" s="1" t="s">
        <v>108</v>
      </c>
      <c r="F143" s="2">
        <f t="shared" si="7"/>
        <v>1</v>
      </c>
      <c r="G143" s="32" t="s">
        <v>339</v>
      </c>
      <c r="H143" s="32" t="s">
        <v>12</v>
      </c>
      <c r="I143" s="34">
        <f>IF(H143="NB",'Panel Dimensions'!$B$12,IF(H143="SB",'Panel Dimensions'!$B$12,IF(H143="NB (12x18)",'Panel Dimensions'!$C$12,IF(H143="SB (12x18)",'Panel Dimensions'!$C$12))))</f>
        <v>1.5</v>
      </c>
      <c r="J143" s="34">
        <v>1</v>
      </c>
      <c r="K143" s="34" t="s">
        <v>9</v>
      </c>
      <c r="L143" s="34">
        <v>0</v>
      </c>
      <c r="M143" s="32" t="s">
        <v>154</v>
      </c>
      <c r="N143" s="2">
        <v>1</v>
      </c>
      <c r="O143" s="34">
        <v>0.75</v>
      </c>
      <c r="P143" s="9">
        <f t="shared" si="6"/>
        <v>2.25</v>
      </c>
      <c r="Q143" s="70" t="s">
        <v>155</v>
      </c>
    </row>
    <row r="144" spans="1:17" x14ac:dyDescent="0.25">
      <c r="A144" s="2">
        <v>141</v>
      </c>
      <c r="B144" s="2" t="s">
        <v>374</v>
      </c>
      <c r="C144" s="2">
        <v>38.8417691</v>
      </c>
      <c r="D144" s="2">
        <v>-77.047999599999898</v>
      </c>
      <c r="E144" s="1" t="s">
        <v>108</v>
      </c>
      <c r="F144" s="2">
        <f t="shared" si="7"/>
        <v>1</v>
      </c>
      <c r="G144" s="32" t="s">
        <v>340</v>
      </c>
      <c r="H144" s="32" t="s">
        <v>37</v>
      </c>
      <c r="I144" s="34">
        <f>IF(H144="NB",'Panel Dimensions'!$B$12,IF(H144="SB",'Panel Dimensions'!$B$12,IF(H144="NB (12x18)",'Panel Dimensions'!$C$12,IF(H144="SB (12x18)",'Panel Dimensions'!$C$12))))</f>
        <v>1.5</v>
      </c>
      <c r="J144" s="34">
        <v>1</v>
      </c>
      <c r="K144" s="34" t="s">
        <v>9</v>
      </c>
      <c r="L144" s="34">
        <v>0</v>
      </c>
      <c r="M144" s="32" t="s">
        <v>110</v>
      </c>
      <c r="N144" s="2">
        <v>1</v>
      </c>
      <c r="O144" s="34">
        <v>0.75</v>
      </c>
      <c r="P144" s="9">
        <f t="shared" si="6"/>
        <v>2.25</v>
      </c>
      <c r="Q144" s="70" t="s">
        <v>153</v>
      </c>
    </row>
    <row r="145" spans="1:17" x14ac:dyDescent="0.25">
      <c r="A145" s="2">
        <v>142</v>
      </c>
      <c r="B145" s="2" t="s">
        <v>374</v>
      </c>
      <c r="C145" s="2">
        <v>38.874674499999898</v>
      </c>
      <c r="D145" s="2">
        <v>-77.045477599999899</v>
      </c>
      <c r="E145" s="1" t="s">
        <v>108</v>
      </c>
      <c r="F145" s="2">
        <f t="shared" si="7"/>
        <v>1</v>
      </c>
      <c r="G145" s="32" t="s">
        <v>338</v>
      </c>
      <c r="H145" s="32" t="s">
        <v>12</v>
      </c>
      <c r="I145" s="34">
        <f>IF(H145="NB",'Panel Dimensions'!$B$12,IF(H145="SB",'Panel Dimensions'!$B$12,IF(H145="NB (12x18)",'Panel Dimensions'!$C$12,IF(H145="SB (12x18)",'Panel Dimensions'!$C$12))))</f>
        <v>1.5</v>
      </c>
      <c r="J145" s="34">
        <v>1</v>
      </c>
      <c r="K145" s="34" t="s">
        <v>9</v>
      </c>
      <c r="L145" s="34">
        <v>0</v>
      </c>
      <c r="M145" s="32" t="s">
        <v>295</v>
      </c>
      <c r="N145" s="2">
        <v>2</v>
      </c>
      <c r="O145" s="34">
        <v>1.25</v>
      </c>
      <c r="P145" s="9">
        <f t="shared" si="6"/>
        <v>2.75</v>
      </c>
      <c r="Q145" s="70" t="s">
        <v>109</v>
      </c>
    </row>
    <row r="146" spans="1:17" s="58" customFormat="1" x14ac:dyDescent="0.25">
      <c r="A146" s="57">
        <v>143</v>
      </c>
      <c r="B146" s="57" t="s">
        <v>374</v>
      </c>
      <c r="C146" s="57">
        <v>38.874664000000003</v>
      </c>
      <c r="D146" s="57">
        <v>-77.045490999999899</v>
      </c>
      <c r="E146" s="58" t="s">
        <v>108</v>
      </c>
      <c r="F146" s="57">
        <f t="shared" si="7"/>
        <v>1</v>
      </c>
      <c r="G146" s="59" t="s">
        <v>337</v>
      </c>
      <c r="H146" s="59" t="s">
        <v>37</v>
      </c>
      <c r="I146" s="60">
        <f>IF(H146="NB",'Panel Dimensions'!$B$12,IF(H146="SB",'Panel Dimensions'!$B$12,IF(H146="NB (12x18)",'Panel Dimensions'!$C$12,IF(H146="SB (12x18)",'Panel Dimensions'!$C$12))))</f>
        <v>1.5</v>
      </c>
      <c r="J146" s="60">
        <v>1</v>
      </c>
      <c r="K146" s="60" t="s">
        <v>9</v>
      </c>
      <c r="L146" s="60">
        <v>0</v>
      </c>
      <c r="M146" s="59" t="s">
        <v>296</v>
      </c>
      <c r="N146" s="57">
        <v>2</v>
      </c>
      <c r="O146" s="60">
        <v>1.25</v>
      </c>
      <c r="P146" s="61">
        <f t="shared" si="6"/>
        <v>2.75</v>
      </c>
      <c r="Q146" s="72" t="s">
        <v>109</v>
      </c>
    </row>
    <row r="147" spans="1:17" x14ac:dyDescent="0.25">
      <c r="A147" s="74" t="s">
        <v>290</v>
      </c>
      <c r="B147" s="36"/>
      <c r="F147" s="2"/>
    </row>
    <row r="149" spans="1:17" x14ac:dyDescent="0.25">
      <c r="A149" s="73" t="s">
        <v>385</v>
      </c>
    </row>
    <row r="150" spans="1:17" x14ac:dyDescent="0.25">
      <c r="A150" s="68" t="s">
        <v>382</v>
      </c>
    </row>
    <row r="151" spans="1:17" x14ac:dyDescent="0.25">
      <c r="A151" s="68" t="s">
        <v>381</v>
      </c>
    </row>
    <row r="152" spans="1:17" x14ac:dyDescent="0.25">
      <c r="A152" s="68" t="s">
        <v>384</v>
      </c>
    </row>
    <row r="153" spans="1:17" x14ac:dyDescent="0.25">
      <c r="A153" s="68" t="s">
        <v>383</v>
      </c>
    </row>
  </sheetData>
  <autoFilter ref="A3:Q3">
    <sortState ref="A2:P145">
      <sortCondition ref="A1"/>
    </sortState>
  </autoFilter>
  <hyperlinks>
    <hyperlink ref="Q7" r:id="rId1"/>
    <hyperlink ref="Q8" r:id="rId2"/>
    <hyperlink ref="Q9" r:id="rId3"/>
    <hyperlink ref="Q145" r:id="rId4"/>
    <hyperlink ref="Q144" r:id="rId5"/>
    <hyperlink ref="Q143" r:id="rId6"/>
    <hyperlink ref="Q142" r:id="rId7"/>
    <hyperlink ref="Q141" r:id="rId8"/>
    <hyperlink ref="Q140" r:id="rId9"/>
    <hyperlink ref="Q139" r:id="rId10"/>
    <hyperlink ref="Q138" r:id="rId11"/>
    <hyperlink ref="Q137" r:id="rId12"/>
    <hyperlink ref="Q136" r:id="rId13"/>
    <hyperlink ref="Q146" r:id="rId14"/>
    <hyperlink ref="Q135" r:id="rId15"/>
    <hyperlink ref="Q134" r:id="rId16"/>
    <hyperlink ref="Q10" r:id="rId17"/>
    <hyperlink ref="Q11" r:id="rId18"/>
    <hyperlink ref="Q12" r:id="rId19"/>
    <hyperlink ref="Q132" r:id="rId20"/>
    <hyperlink ref="Q131" r:id="rId21"/>
    <hyperlink ref="Q130" r:id="rId22"/>
    <hyperlink ref="Q128" r:id="rId23"/>
    <hyperlink ref="Q129" r:id="rId24"/>
    <hyperlink ref="Q133" r:id="rId25"/>
    <hyperlink ref="Q13" r:id="rId26"/>
    <hyperlink ref="Q14" r:id="rId27"/>
    <hyperlink ref="Q15" r:id="rId28"/>
    <hyperlink ref="Q16" r:id="rId29"/>
    <hyperlink ref="Q17" r:id="rId30"/>
    <hyperlink ref="Q18" r:id="rId31"/>
    <hyperlink ref="Q19" r:id="rId32"/>
    <hyperlink ref="Q20" r:id="rId33"/>
    <hyperlink ref="Q21" r:id="rId34"/>
    <hyperlink ref="Q22" r:id="rId35"/>
    <hyperlink ref="Q23" r:id="rId36"/>
    <hyperlink ref="Q24" r:id="rId37"/>
    <hyperlink ref="Q25" r:id="rId38"/>
    <hyperlink ref="Q26" r:id="rId39"/>
    <hyperlink ref="Q27" r:id="rId40"/>
    <hyperlink ref="Q28" r:id="rId41"/>
    <hyperlink ref="Q29" r:id="rId42"/>
    <hyperlink ref="Q30" r:id="rId43"/>
    <hyperlink ref="Q5" r:id="rId44"/>
    <hyperlink ref="Q31" r:id="rId45"/>
    <hyperlink ref="Q32" r:id="rId46"/>
    <hyperlink ref="Q33" r:id="rId47"/>
    <hyperlink ref="Q34" r:id="rId48"/>
    <hyperlink ref="Q35" r:id="rId49"/>
    <hyperlink ref="Q36" r:id="rId50"/>
    <hyperlink ref="Q37" r:id="rId51"/>
    <hyperlink ref="Q38" r:id="rId52"/>
    <hyperlink ref="Q39" r:id="rId53"/>
    <hyperlink ref="Q40" r:id="rId54"/>
    <hyperlink ref="Q41" r:id="rId55"/>
    <hyperlink ref="Q42" r:id="rId56"/>
    <hyperlink ref="Q43" r:id="rId57"/>
    <hyperlink ref="Q44" r:id="rId58"/>
    <hyperlink ref="Q45" r:id="rId59"/>
    <hyperlink ref="Q46" r:id="rId60"/>
    <hyperlink ref="Q47" r:id="rId61"/>
    <hyperlink ref="Q48" r:id="rId62"/>
    <hyperlink ref="Q49" r:id="rId63"/>
    <hyperlink ref="Q50" r:id="rId64"/>
    <hyperlink ref="Q52" r:id="rId65"/>
    <hyperlink ref="Q51" r:id="rId66"/>
    <hyperlink ref="Q53" r:id="rId67"/>
    <hyperlink ref="Q54" r:id="rId68"/>
    <hyperlink ref="Q55" r:id="rId69"/>
    <hyperlink ref="Q56" r:id="rId70"/>
    <hyperlink ref="Q59" r:id="rId71"/>
    <hyperlink ref="Q60" r:id="rId72"/>
    <hyperlink ref="Q61" r:id="rId73"/>
    <hyperlink ref="Q62" r:id="rId74"/>
    <hyperlink ref="Q63" r:id="rId75"/>
    <hyperlink ref="Q64" r:id="rId76"/>
    <hyperlink ref="Q65" r:id="rId77"/>
    <hyperlink ref="Q66" r:id="rId78"/>
    <hyperlink ref="Q67" r:id="rId79"/>
    <hyperlink ref="Q69" r:id="rId80"/>
    <hyperlink ref="Q70" r:id="rId81"/>
    <hyperlink ref="Q71" r:id="rId82"/>
    <hyperlink ref="Q72" r:id="rId83"/>
    <hyperlink ref="Q73" r:id="rId84"/>
    <hyperlink ref="Q74" r:id="rId85"/>
    <hyperlink ref="Q75" r:id="rId86"/>
    <hyperlink ref="Q76" r:id="rId87"/>
    <hyperlink ref="Q78" r:id="rId88"/>
    <hyperlink ref="Q77" r:id="rId89"/>
    <hyperlink ref="Q79" r:id="rId90"/>
    <hyperlink ref="Q81" r:id="rId91"/>
    <hyperlink ref="Q80" r:id="rId92"/>
    <hyperlink ref="Q82" r:id="rId93"/>
    <hyperlink ref="Q83" r:id="rId94"/>
    <hyperlink ref="Q84" r:id="rId95"/>
    <hyperlink ref="Q85" r:id="rId96"/>
    <hyperlink ref="Q86" r:id="rId97"/>
    <hyperlink ref="Q87" r:id="rId98"/>
    <hyperlink ref="Q88" r:id="rId99"/>
    <hyperlink ref="Q89" r:id="rId100"/>
    <hyperlink ref="Q90" r:id="rId101"/>
    <hyperlink ref="Q91" r:id="rId102"/>
    <hyperlink ref="Q92" r:id="rId103"/>
    <hyperlink ref="Q93" r:id="rId104"/>
    <hyperlink ref="Q94" r:id="rId105"/>
    <hyperlink ref="Q95" r:id="rId106"/>
    <hyperlink ref="Q96" r:id="rId107"/>
    <hyperlink ref="Q99" r:id="rId108"/>
    <hyperlink ref="Q100" r:id="rId109"/>
    <hyperlink ref="Q101" r:id="rId110"/>
    <hyperlink ref="Q102" r:id="rId111"/>
    <hyperlink ref="Q103" r:id="rId112"/>
    <hyperlink ref="Q104" r:id="rId113"/>
    <hyperlink ref="Q105" r:id="rId114"/>
    <hyperlink ref="Q106" r:id="rId115"/>
    <hyperlink ref="Q107" r:id="rId116"/>
    <hyperlink ref="Q108" r:id="rId117"/>
    <hyperlink ref="Q109" r:id="rId118"/>
    <hyperlink ref="Q110" r:id="rId119"/>
    <hyperlink ref="Q111" r:id="rId120"/>
    <hyperlink ref="Q112" r:id="rId121"/>
    <hyperlink ref="Q113" r:id="rId122"/>
    <hyperlink ref="Q114" r:id="rId123"/>
    <hyperlink ref="Q115" r:id="rId124"/>
    <hyperlink ref="Q117" r:id="rId125"/>
    <hyperlink ref="Q118" r:id="rId126"/>
    <hyperlink ref="Q120" r:id="rId127"/>
    <hyperlink ref="Q121" r:id="rId128"/>
    <hyperlink ref="Q122" r:id="rId129"/>
    <hyperlink ref="Q123" r:id="rId130"/>
    <hyperlink ref="Q124" r:id="rId131"/>
    <hyperlink ref="Q125" r:id="rId132"/>
    <hyperlink ref="Q126" r:id="rId133"/>
    <hyperlink ref="Q127" r:id="rId134"/>
  </hyperlinks>
  <pageMargins left="0.7" right="0.7" top="0.75" bottom="0.75" header="0.3" footer="0.3"/>
  <pageSetup orientation="portrait" r:id="rId13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workbookViewId="0">
      <selection activeCell="B35" sqref="B35"/>
    </sheetView>
  </sheetViews>
  <sheetFormatPr defaultRowHeight="15" x14ac:dyDescent="0.25"/>
  <cols>
    <col min="1" max="1" width="41.7109375" style="14" customWidth="1"/>
    <col min="2" max="2" width="22.42578125" style="16" bestFit="1" customWidth="1"/>
    <col min="3" max="3" width="18.42578125" style="16" customWidth="1"/>
    <col min="4" max="4" width="21.85546875" style="16" customWidth="1"/>
    <col min="5" max="5" width="10.7109375" style="16" customWidth="1"/>
    <col min="6" max="16384" width="9.140625" style="14"/>
  </cols>
  <sheetData>
    <row r="1" spans="1:7" x14ac:dyDescent="0.25">
      <c r="A1" s="56" t="s">
        <v>364</v>
      </c>
      <c r="B1" s="15"/>
      <c r="C1" s="15"/>
      <c r="D1" s="15"/>
      <c r="E1" s="15"/>
    </row>
    <row r="2" spans="1:7" x14ac:dyDescent="0.25">
      <c r="A2" s="27"/>
      <c r="B2" s="25" t="s">
        <v>270</v>
      </c>
      <c r="C2" s="17" t="s">
        <v>267</v>
      </c>
      <c r="D2" s="17" t="s">
        <v>394</v>
      </c>
      <c r="E2" s="17" t="s">
        <v>362</v>
      </c>
    </row>
    <row r="3" spans="1:7" x14ac:dyDescent="0.25">
      <c r="A3" s="26" t="s">
        <v>266</v>
      </c>
      <c r="B3" s="10" t="s">
        <v>269</v>
      </c>
      <c r="C3" s="11">
        <v>250</v>
      </c>
      <c r="D3" s="12">
        <f>SUM('Indiv Costs_all signs'!F:F)</f>
        <v>122</v>
      </c>
      <c r="E3" s="11">
        <f>C3*D3</f>
        <v>30500</v>
      </c>
    </row>
    <row r="4" spans="1:7" x14ac:dyDescent="0.25">
      <c r="A4" s="13" t="s">
        <v>363</v>
      </c>
      <c r="B4" s="10" t="s">
        <v>268</v>
      </c>
      <c r="C4" s="11">
        <v>200</v>
      </c>
      <c r="D4" s="12">
        <f>SUM('Indiv Costs_all signs'!F:F)</f>
        <v>122</v>
      </c>
      <c r="E4" s="11">
        <f>C4*D4</f>
        <v>24400</v>
      </c>
    </row>
    <row r="5" spans="1:7" ht="15.75" thickBot="1" x14ac:dyDescent="0.3">
      <c r="A5" s="20" t="s">
        <v>291</v>
      </c>
      <c r="B5" s="21" t="s">
        <v>292</v>
      </c>
      <c r="C5" s="22">
        <v>25</v>
      </c>
      <c r="D5" s="23">
        <f>SUM('Indiv Costs_all signs'!P4:P146)</f>
        <v>455</v>
      </c>
      <c r="E5" s="24">
        <f>C5*D5</f>
        <v>11375</v>
      </c>
      <c r="G5" s="33"/>
    </row>
    <row r="6" spans="1:7" x14ac:dyDescent="0.25">
      <c r="A6" s="18" t="s">
        <v>293</v>
      </c>
      <c r="B6" s="28"/>
      <c r="C6" s="28"/>
      <c r="D6" s="28"/>
      <c r="E6" s="19">
        <f>(SUM(E3:E5))*(1+B7)</f>
        <v>76216.25</v>
      </c>
    </row>
    <row r="7" spans="1:7" x14ac:dyDescent="0.25">
      <c r="A7" s="30" t="s">
        <v>294</v>
      </c>
      <c r="B7" s="31">
        <v>0.15</v>
      </c>
    </row>
    <row r="8" spans="1:7" ht="12" customHeight="1" x14ac:dyDescent="0.25">
      <c r="A8" s="30"/>
      <c r="B8" s="31"/>
    </row>
    <row r="9" spans="1:7" x14ac:dyDescent="0.25">
      <c r="A9" s="55" t="s">
        <v>365</v>
      </c>
    </row>
    <row r="10" spans="1:7" x14ac:dyDescent="0.25">
      <c r="A10" s="79" t="s">
        <v>366</v>
      </c>
    </row>
    <row r="13" spans="1:7" x14ac:dyDescent="0.25">
      <c r="B13" s="29"/>
    </row>
    <row r="14" spans="1:7" x14ac:dyDescent="0.25">
      <c r="A14" s="56" t="s">
        <v>386</v>
      </c>
    </row>
    <row r="15" spans="1:7" x14ac:dyDescent="0.25">
      <c r="B15" s="77" t="s">
        <v>396</v>
      </c>
      <c r="C15" s="77" t="s">
        <v>397</v>
      </c>
      <c r="D15" s="17" t="s">
        <v>398</v>
      </c>
      <c r="E15" s="17" t="s">
        <v>362</v>
      </c>
      <c r="F15" s="16"/>
      <c r="G15" s="16"/>
    </row>
    <row r="16" spans="1:7" x14ac:dyDescent="0.25">
      <c r="A16" s="75" t="s">
        <v>373</v>
      </c>
      <c r="B16" s="10">
        <f>SUMIF('Indiv Costs_all signs'!B:B,'Total Costs and Jurisd. Costs'!A16,'Indiv Costs_all signs'!F:F)</f>
        <v>15</v>
      </c>
      <c r="C16" s="10">
        <f>SUMIF('Indiv Costs_all signs'!B:B,'Total Costs and Jurisd. Costs'!A16,'Indiv Costs_all signs'!F:F)</f>
        <v>15</v>
      </c>
      <c r="D16" s="80">
        <f>SUMIF('Indiv Costs_all signs'!B:B,'Total Costs and Jurisd. Costs'!A16,'Indiv Costs_all signs'!P:P)</f>
        <v>70.25</v>
      </c>
      <c r="E16" s="11">
        <f>((B16*$C$3)+(C16*$C$4)+(D16*$C$5))*(1+$B$22)</f>
        <v>9782.1875</v>
      </c>
    </row>
    <row r="17" spans="1:7" x14ac:dyDescent="0.25">
      <c r="A17" s="75" t="s">
        <v>374</v>
      </c>
      <c r="B17" s="10">
        <f>SUMIF('Indiv Costs_all signs'!B:B,'Total Costs and Jurisd. Costs'!A17,'Indiv Costs_all signs'!F:F)</f>
        <v>13</v>
      </c>
      <c r="C17" s="10">
        <f>SUMIF('Indiv Costs_all signs'!B:B,'Total Costs and Jurisd. Costs'!A17,'Indiv Costs_all signs'!F:F)</f>
        <v>13</v>
      </c>
      <c r="D17" s="80">
        <f>SUMIF('Indiv Costs_all signs'!B:B,'Total Costs and Jurisd. Costs'!A17,'Indiv Costs_all signs'!P:P)</f>
        <v>37.25</v>
      </c>
      <c r="E17" s="11">
        <f>((B17*$C$3)+(C17*$C$4)+(D17*$C$5))*(1+$B$22)</f>
        <v>7798.4374999999991</v>
      </c>
    </row>
    <row r="18" spans="1:7" x14ac:dyDescent="0.25">
      <c r="A18" s="75" t="s">
        <v>372</v>
      </c>
      <c r="B18" s="10">
        <f>SUMIF('Indiv Costs_all signs'!B:B,'Total Costs and Jurisd. Costs'!A18,'Indiv Costs_all signs'!F:F)</f>
        <v>34</v>
      </c>
      <c r="C18" s="10">
        <f>SUMIF('Indiv Costs_all signs'!B:B,'Total Costs and Jurisd. Costs'!A18,'Indiv Costs_all signs'!F:F)</f>
        <v>34</v>
      </c>
      <c r="D18" s="80">
        <f>SUMIF('Indiv Costs_all signs'!B:B,'Total Costs and Jurisd. Costs'!A18,'Indiv Costs_all signs'!P:P)</f>
        <v>135.5</v>
      </c>
      <c r="E18" s="11">
        <f>((B18*$C$3)+(C18*$C$4)+(D18*$C$5))*(1+$B$22)</f>
        <v>21490.625</v>
      </c>
    </row>
    <row r="19" spans="1:7" x14ac:dyDescent="0.25">
      <c r="A19" s="76" t="s">
        <v>380</v>
      </c>
      <c r="B19" s="10">
        <f>SUMIF('Indiv Costs_all signs'!B:B,'Total Costs and Jurisd. Costs'!A19,'Indiv Costs_all signs'!F:F)</f>
        <v>9</v>
      </c>
      <c r="C19" s="10">
        <f>SUMIF('Indiv Costs_all signs'!B:B,'Total Costs and Jurisd. Costs'!A19,'Indiv Costs_all signs'!F:F)</f>
        <v>9</v>
      </c>
      <c r="D19" s="80">
        <f>SUMIF('Indiv Costs_all signs'!B:B,'Total Costs and Jurisd. Costs'!A19,'Indiv Costs_all signs'!P:P)</f>
        <v>36.5</v>
      </c>
      <c r="E19" s="11">
        <f>((B19*$C$3)+(C19*$C$4)+(D19*$C$5))*(1+$B$22)</f>
        <v>5706.875</v>
      </c>
    </row>
    <row r="20" spans="1:7" ht="15.75" thickBot="1" x14ac:dyDescent="0.3">
      <c r="A20" s="78" t="s">
        <v>371</v>
      </c>
      <c r="B20" s="21">
        <f>SUMIF('Indiv Costs_all signs'!B:B,'Total Costs and Jurisd. Costs'!A20,'Indiv Costs_all signs'!F:F)</f>
        <v>51</v>
      </c>
      <c r="C20" s="21">
        <f>SUMIF('Indiv Costs_all signs'!B:B,'Total Costs and Jurisd. Costs'!A20,'Indiv Costs_all signs'!F:F)</f>
        <v>51</v>
      </c>
      <c r="D20" s="81">
        <f>SUMIF('Indiv Costs_all signs'!B:B,'Total Costs and Jurisd. Costs'!A20,'Indiv Costs_all signs'!P:P)</f>
        <v>175.5</v>
      </c>
      <c r="E20" s="22">
        <f>((B20*$C$3)+(C20*$C$4)+(D20*$C$5))*(1+B22)</f>
        <v>31438.124999999996</v>
      </c>
    </row>
    <row r="21" spans="1:7" x14ac:dyDescent="0.25">
      <c r="A21" s="18" t="s">
        <v>293</v>
      </c>
      <c r="B21" s="88">
        <f>SUM(B16:B20)</f>
        <v>122</v>
      </c>
      <c r="C21" s="88">
        <f t="shared" ref="C21:D21" si="0">SUM(C16:C20)</f>
        <v>122</v>
      </c>
      <c r="D21" s="88">
        <f t="shared" si="0"/>
        <v>455</v>
      </c>
      <c r="E21" s="19">
        <f>SUM(E16:E20)</f>
        <v>76216.25</v>
      </c>
      <c r="F21" s="16"/>
      <c r="G21" s="16"/>
    </row>
    <row r="22" spans="1:7" x14ac:dyDescent="0.25">
      <c r="A22" s="30" t="s">
        <v>294</v>
      </c>
      <c r="B22" s="31">
        <v>0.15</v>
      </c>
      <c r="C22" s="14"/>
      <c r="F22" s="16"/>
      <c r="G22" s="16"/>
    </row>
    <row r="23" spans="1:7" ht="11.25" customHeight="1" x14ac:dyDescent="0.25">
      <c r="A23" s="30"/>
      <c r="B23" s="31"/>
      <c r="C23" s="14"/>
      <c r="F23" s="16"/>
      <c r="G23" s="16"/>
    </row>
    <row r="24" spans="1:7" x14ac:dyDescent="0.25">
      <c r="A24" s="55" t="s">
        <v>365</v>
      </c>
    </row>
    <row r="25" spans="1:7" x14ac:dyDescent="0.25">
      <c r="A25" s="79" t="s">
        <v>366</v>
      </c>
    </row>
    <row r="26" spans="1:7" x14ac:dyDescent="0.25">
      <c r="A26" s="89" t="s">
        <v>399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"/>
  <sheetViews>
    <sheetView workbookViewId="0">
      <selection activeCell="D21" sqref="D21"/>
    </sheetView>
  </sheetViews>
  <sheetFormatPr defaultRowHeight="12.75" x14ac:dyDescent="0.2"/>
  <cols>
    <col min="1" max="1" width="15.85546875" style="5" customWidth="1"/>
    <col min="2" max="2" width="14.140625" style="5" customWidth="1"/>
    <col min="3" max="3" width="18.42578125" style="5" customWidth="1"/>
    <col min="4" max="4" width="17" style="5" customWidth="1"/>
    <col min="5" max="5" width="20.7109375" style="5" bestFit="1" customWidth="1"/>
    <col min="6" max="6" width="13.5703125" style="5" customWidth="1"/>
    <col min="7" max="7" width="15.42578125" style="5" customWidth="1"/>
    <col min="8" max="8" width="16.140625" style="5" customWidth="1"/>
    <col min="9" max="9" width="15.5703125" style="5" customWidth="1"/>
    <col min="10" max="10" width="16" style="5" bestFit="1" customWidth="1"/>
    <col min="11" max="11" width="13.7109375" style="5" bestFit="1" customWidth="1"/>
    <col min="12" max="16384" width="9.140625" style="5"/>
  </cols>
  <sheetData>
    <row r="1" spans="1:13" ht="15" x14ac:dyDescent="0.25">
      <c r="A1" s="56" t="s">
        <v>368</v>
      </c>
      <c r="B1" s="56"/>
    </row>
    <row r="3" spans="1:13" x14ac:dyDescent="0.2">
      <c r="C3" s="6"/>
      <c r="D3" s="6"/>
      <c r="E3" s="6"/>
      <c r="F3" s="6"/>
      <c r="G3" s="6"/>
      <c r="H3" s="6"/>
      <c r="I3" s="6"/>
      <c r="J3" s="6"/>
      <c r="K3" s="6"/>
    </row>
    <row r="4" spans="1:13" x14ac:dyDescent="0.2">
      <c r="C4" s="5" t="s">
        <v>281</v>
      </c>
      <c r="D4" s="6"/>
      <c r="E4" s="6">
        <v>144</v>
      </c>
      <c r="F4" s="6"/>
      <c r="G4" s="6"/>
      <c r="H4" s="6"/>
      <c r="I4" s="6"/>
      <c r="J4" s="6"/>
      <c r="K4" s="6"/>
    </row>
    <row r="5" spans="1:13" x14ac:dyDescent="0.2">
      <c r="C5" s="6"/>
      <c r="D5" s="6"/>
      <c r="E5" s="6"/>
      <c r="F5" s="6"/>
      <c r="G5" s="6"/>
      <c r="H5" s="6"/>
      <c r="I5" s="6"/>
      <c r="J5" s="66"/>
      <c r="K5" s="66"/>
      <c r="L5" s="67"/>
      <c r="M5" s="67"/>
    </row>
    <row r="6" spans="1:13" x14ac:dyDescent="0.2">
      <c r="A6" s="7" t="s">
        <v>377</v>
      </c>
      <c r="B6" s="7"/>
      <c r="C6" s="8"/>
      <c r="D6" s="8"/>
      <c r="E6" s="8"/>
      <c r="F6" s="8"/>
      <c r="G6" s="8"/>
      <c r="H6" s="8"/>
      <c r="I6" s="8"/>
      <c r="J6" s="66"/>
      <c r="K6" s="66"/>
      <c r="L6" s="67"/>
      <c r="M6" s="67"/>
    </row>
    <row r="7" spans="1:13" x14ac:dyDescent="0.2">
      <c r="B7" s="4" t="s">
        <v>279</v>
      </c>
      <c r="C7" s="4" t="s">
        <v>280</v>
      </c>
      <c r="D7" s="4" t="s">
        <v>271</v>
      </c>
      <c r="E7" s="4" t="s">
        <v>272</v>
      </c>
      <c r="F7" s="4" t="s">
        <v>273</v>
      </c>
      <c r="G7" s="4" t="s">
        <v>274</v>
      </c>
      <c r="H7" s="4" t="s">
        <v>285</v>
      </c>
      <c r="I7" s="4" t="s">
        <v>284</v>
      </c>
    </row>
    <row r="8" spans="1:13" x14ac:dyDescent="0.2">
      <c r="B8" s="4"/>
      <c r="C8" s="4"/>
      <c r="D8" s="4" t="s">
        <v>275</v>
      </c>
      <c r="E8" s="4" t="s">
        <v>276</v>
      </c>
      <c r="F8" s="4" t="s">
        <v>277</v>
      </c>
      <c r="G8" s="4" t="s">
        <v>278</v>
      </c>
      <c r="H8" s="4" t="s">
        <v>286</v>
      </c>
      <c r="I8" s="4" t="s">
        <v>287</v>
      </c>
    </row>
    <row r="9" spans="1:13" x14ac:dyDescent="0.2">
      <c r="A9" s="62" t="s">
        <v>378</v>
      </c>
      <c r="B9" s="63">
        <v>24</v>
      </c>
      <c r="C9" s="63">
        <v>18</v>
      </c>
      <c r="D9" s="63">
        <v>6</v>
      </c>
      <c r="E9" s="63">
        <v>9</v>
      </c>
      <c r="F9" s="63">
        <v>18</v>
      </c>
      <c r="G9" s="63">
        <v>12</v>
      </c>
      <c r="H9" s="63">
        <v>6</v>
      </c>
      <c r="I9" s="63">
        <v>6</v>
      </c>
    </row>
    <row r="10" spans="1:13" x14ac:dyDescent="0.2">
      <c r="A10" s="62" t="s">
        <v>379</v>
      </c>
      <c r="B10" s="63">
        <v>18</v>
      </c>
      <c r="C10" s="63">
        <v>12</v>
      </c>
      <c r="D10" s="63">
        <v>12</v>
      </c>
      <c r="E10" s="63">
        <v>12</v>
      </c>
      <c r="F10" s="63">
        <v>12</v>
      </c>
      <c r="G10" s="63">
        <v>12</v>
      </c>
      <c r="H10" s="63">
        <v>12</v>
      </c>
      <c r="I10" s="63">
        <v>12</v>
      </c>
    </row>
    <row r="11" spans="1:13" x14ac:dyDescent="0.2">
      <c r="A11" s="62" t="s">
        <v>375</v>
      </c>
      <c r="B11" s="63">
        <f t="shared" ref="B11:I11" si="0">B9*B10</f>
        <v>432</v>
      </c>
      <c r="C11" s="63">
        <f t="shared" si="0"/>
        <v>216</v>
      </c>
      <c r="D11" s="63">
        <f t="shared" si="0"/>
        <v>72</v>
      </c>
      <c r="E11" s="63">
        <f t="shared" si="0"/>
        <v>108</v>
      </c>
      <c r="F11" s="63">
        <f t="shared" si="0"/>
        <v>216</v>
      </c>
      <c r="G11" s="63">
        <f t="shared" si="0"/>
        <v>144</v>
      </c>
      <c r="H11" s="63">
        <f t="shared" si="0"/>
        <v>72</v>
      </c>
      <c r="I11" s="63">
        <f t="shared" si="0"/>
        <v>72</v>
      </c>
      <c r="J11" s="6"/>
    </row>
    <row r="12" spans="1:13" x14ac:dyDescent="0.2">
      <c r="A12" s="62" t="s">
        <v>376</v>
      </c>
      <c r="B12" s="63">
        <f t="shared" ref="B12:I12" si="1">B11/$E$4</f>
        <v>3</v>
      </c>
      <c r="C12" s="63">
        <f t="shared" si="1"/>
        <v>1.5</v>
      </c>
      <c r="D12" s="64">
        <f t="shared" si="1"/>
        <v>0.5</v>
      </c>
      <c r="E12" s="65">
        <f t="shared" si="1"/>
        <v>0.75</v>
      </c>
      <c r="F12" s="63">
        <f t="shared" si="1"/>
        <v>1.5</v>
      </c>
      <c r="G12" s="63">
        <f t="shared" si="1"/>
        <v>1</v>
      </c>
      <c r="H12" s="63">
        <f t="shared" si="1"/>
        <v>0.5</v>
      </c>
      <c r="I12" s="63">
        <f t="shared" si="1"/>
        <v>0.5</v>
      </c>
    </row>
    <row r="13" spans="1:13" x14ac:dyDescent="0.2">
      <c r="C13" s="6"/>
      <c r="D13" s="6"/>
      <c r="E13" s="6"/>
      <c r="F13" s="6"/>
      <c r="G13" s="6"/>
      <c r="H13" s="6"/>
      <c r="I13" s="6"/>
      <c r="J13" s="6"/>
      <c r="K13" s="6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45"/>
  <sheetViews>
    <sheetView workbookViewId="0">
      <selection activeCell="K5" sqref="K5"/>
    </sheetView>
  </sheetViews>
  <sheetFormatPr defaultRowHeight="12.75" x14ac:dyDescent="0.25"/>
  <cols>
    <col min="1" max="1" width="8" style="46" customWidth="1"/>
    <col min="2" max="2" width="7.5703125" style="47" hidden="1" customWidth="1"/>
    <col min="3" max="3" width="11.28515625" style="47" hidden="1" customWidth="1"/>
    <col min="4" max="4" width="13.28515625" style="48" customWidth="1"/>
    <col min="5" max="5" width="18.42578125" style="38" customWidth="1"/>
    <col min="6" max="6" width="54.140625" style="38" customWidth="1"/>
    <col min="7" max="8" width="12.140625" style="46" customWidth="1"/>
    <col min="9" max="9" width="19" style="49" bestFit="1" customWidth="1"/>
    <col min="10" max="10" width="19.7109375" style="38" customWidth="1"/>
    <col min="11" max="11" width="19.85546875" style="38" bestFit="1" customWidth="1"/>
    <col min="12" max="12" width="26.28515625" style="38" bestFit="1" customWidth="1"/>
    <col min="13" max="13" width="13.140625" style="50" customWidth="1"/>
    <col min="14" max="15" width="18.42578125" style="51" customWidth="1"/>
    <col min="16" max="16" width="132.28515625" style="47" customWidth="1"/>
    <col min="17" max="16384" width="9.140625" style="47"/>
  </cols>
  <sheetData>
    <row r="1" spans="1:16" s="41" customFormat="1" ht="26.25" thickBot="1" x14ac:dyDescent="0.3">
      <c r="A1" s="40" t="s">
        <v>359</v>
      </c>
      <c r="B1" s="41" t="s">
        <v>2</v>
      </c>
      <c r="C1" s="41" t="s">
        <v>3</v>
      </c>
      <c r="D1" s="45" t="s">
        <v>360</v>
      </c>
      <c r="E1" s="37" t="s">
        <v>361</v>
      </c>
      <c r="F1" s="37" t="s">
        <v>4</v>
      </c>
      <c r="G1" s="40" t="s">
        <v>0</v>
      </c>
      <c r="H1" s="40" t="s">
        <v>1</v>
      </c>
      <c r="I1" s="43" t="s">
        <v>358</v>
      </c>
      <c r="J1" s="37" t="s">
        <v>303</v>
      </c>
      <c r="K1" s="37" t="s">
        <v>304</v>
      </c>
      <c r="L1" s="37" t="s">
        <v>305</v>
      </c>
      <c r="M1" s="42" t="s">
        <v>306</v>
      </c>
      <c r="N1" s="44" t="s">
        <v>288</v>
      </c>
      <c r="O1" s="44" t="s">
        <v>289</v>
      </c>
      <c r="P1" s="41" t="s">
        <v>5</v>
      </c>
    </row>
    <row r="2" spans="1:16" ht="18.75" customHeight="1" x14ac:dyDescent="0.25">
      <c r="A2" s="46">
        <v>1</v>
      </c>
      <c r="B2" s="47">
        <v>1</v>
      </c>
      <c r="C2" s="47" t="s">
        <v>7</v>
      </c>
      <c r="D2" s="48" t="s">
        <v>17</v>
      </c>
      <c r="E2" s="38" t="s">
        <v>13</v>
      </c>
      <c r="F2" s="38" t="s">
        <v>239</v>
      </c>
      <c r="G2" s="46">
        <v>38.610898499999898</v>
      </c>
      <c r="H2" s="46">
        <v>-77.552013500000001</v>
      </c>
      <c r="I2" s="49">
        <f>IF(D2="NB",'Panel Dimensions'!$B$12,IF(D2="SB",'Panel Dimensions'!$B$12,IF(D2="NB (12x18)",'Panel Dimensions'!$C$12,IF(D2="SB (12x18)",'Panel Dimensions'!$C$12))))</f>
        <v>3</v>
      </c>
      <c r="J2" s="38">
        <v>1</v>
      </c>
      <c r="K2" s="38" t="s">
        <v>9</v>
      </c>
      <c r="L2" s="38">
        <v>0</v>
      </c>
      <c r="M2" s="50">
        <v>1</v>
      </c>
      <c r="N2" s="51">
        <v>0.5</v>
      </c>
      <c r="O2" s="51">
        <f t="shared" ref="O2:O33" si="0">I2+N2</f>
        <v>3.5</v>
      </c>
      <c r="P2" s="47" t="s">
        <v>45</v>
      </c>
    </row>
    <row r="3" spans="1:16" ht="16.5" customHeight="1" x14ac:dyDescent="0.25">
      <c r="A3" s="46">
        <v>2</v>
      </c>
      <c r="B3" s="47">
        <v>2</v>
      </c>
      <c r="C3" s="47" t="s">
        <v>7</v>
      </c>
      <c r="D3" s="48" t="s">
        <v>8</v>
      </c>
      <c r="E3" s="38" t="s">
        <v>140</v>
      </c>
      <c r="F3" s="38" t="s">
        <v>244</v>
      </c>
      <c r="G3" s="46">
        <v>38.654543500000003</v>
      </c>
      <c r="H3" s="46">
        <v>-77.537059499999899</v>
      </c>
      <c r="I3" s="49">
        <f>IF(D3="NB",'Panel Dimensions'!$B$12,IF(D3="SB",'Panel Dimensions'!$B$12,IF(D3="NB (12x18)",'Panel Dimensions'!$C$12,IF(D3="SB (12x18)",'Panel Dimensions'!$C$12))))</f>
        <v>3</v>
      </c>
      <c r="J3" s="38">
        <v>1</v>
      </c>
      <c r="K3" s="38" t="s">
        <v>9</v>
      </c>
      <c r="L3" s="38">
        <v>0</v>
      </c>
      <c r="M3" s="50">
        <v>1</v>
      </c>
      <c r="N3" s="51">
        <v>0.5</v>
      </c>
      <c r="O3" s="51">
        <f t="shared" si="0"/>
        <v>3.5</v>
      </c>
      <c r="P3" s="52" t="s">
        <v>183</v>
      </c>
    </row>
    <row r="4" spans="1:16" ht="25.5" x14ac:dyDescent="0.25">
      <c r="A4" s="46">
        <v>3</v>
      </c>
      <c r="B4" s="47">
        <v>3</v>
      </c>
      <c r="C4" s="47" t="s">
        <v>7</v>
      </c>
      <c r="D4" s="48" t="s">
        <v>17</v>
      </c>
      <c r="E4" s="38" t="s">
        <v>22</v>
      </c>
      <c r="F4" s="38" t="s">
        <v>107</v>
      </c>
      <c r="G4" s="46">
        <v>38.654657700000001</v>
      </c>
      <c r="H4" s="46">
        <v>-77.536877099999899</v>
      </c>
      <c r="I4" s="49">
        <f>IF(D4="NB",'Panel Dimensions'!$B$12,IF(D4="SB",'Panel Dimensions'!$B$12,IF(D4="NB (12x18)",'Panel Dimensions'!$C$12,IF(D4="SB (12x18)",'Panel Dimensions'!$C$12))))</f>
        <v>3</v>
      </c>
      <c r="J4" s="38">
        <v>1</v>
      </c>
      <c r="K4" s="38" t="s">
        <v>9</v>
      </c>
      <c r="L4" s="38">
        <v>0</v>
      </c>
      <c r="M4" s="50">
        <v>1</v>
      </c>
      <c r="N4" s="51">
        <v>0.75</v>
      </c>
      <c r="O4" s="51">
        <f t="shared" si="0"/>
        <v>3.75</v>
      </c>
      <c r="P4" s="47" t="s">
        <v>45</v>
      </c>
    </row>
    <row r="5" spans="1:16" ht="25.5" x14ac:dyDescent="0.25">
      <c r="A5" s="46">
        <v>4</v>
      </c>
      <c r="B5" s="47">
        <v>4</v>
      </c>
      <c r="C5" s="47" t="s">
        <v>7</v>
      </c>
      <c r="D5" s="48" t="s">
        <v>17</v>
      </c>
      <c r="E5" s="38" t="s">
        <v>18</v>
      </c>
      <c r="F5" s="38" t="s">
        <v>105</v>
      </c>
      <c r="G5" s="46">
        <v>38.654847699999898</v>
      </c>
      <c r="H5" s="46">
        <v>-77.536565300000007</v>
      </c>
      <c r="I5" s="49">
        <f>IF(D5="NB",'Panel Dimensions'!$B$12,IF(D5="SB",'Panel Dimensions'!$B$12,IF(D5="NB (12x18)",'Panel Dimensions'!$C$12,IF(D5="SB (12x18)",'Panel Dimensions'!$C$12))))</f>
        <v>3</v>
      </c>
      <c r="J5" s="38">
        <v>1</v>
      </c>
      <c r="K5" s="38" t="s">
        <v>9</v>
      </c>
      <c r="L5" s="38">
        <v>0</v>
      </c>
      <c r="M5" s="50">
        <v>1</v>
      </c>
      <c r="N5" s="51">
        <v>0.75</v>
      </c>
      <c r="O5" s="51">
        <f t="shared" si="0"/>
        <v>3.75</v>
      </c>
      <c r="P5" s="52" t="s">
        <v>106</v>
      </c>
    </row>
    <row r="6" spans="1:16" ht="19.5" customHeight="1" x14ac:dyDescent="0.25">
      <c r="A6" s="46">
        <v>5</v>
      </c>
      <c r="B6" s="47">
        <v>5</v>
      </c>
      <c r="C6" s="47" t="s">
        <v>7</v>
      </c>
      <c r="D6" s="48" t="s">
        <v>17</v>
      </c>
      <c r="E6" s="38" t="s">
        <v>13</v>
      </c>
      <c r="F6" s="38" t="s">
        <v>240</v>
      </c>
      <c r="G6" s="46">
        <v>38.654538299999899</v>
      </c>
      <c r="H6" s="46">
        <v>-77.536277600000005</v>
      </c>
      <c r="I6" s="49">
        <f>IF(D6="NB",'Panel Dimensions'!$B$12,IF(D6="SB",'Panel Dimensions'!$B$12,IF(D6="NB (12x18)",'Panel Dimensions'!$C$12,IF(D6="SB (12x18)",'Panel Dimensions'!$C$12))))</f>
        <v>3</v>
      </c>
      <c r="J6" s="38">
        <v>1</v>
      </c>
      <c r="K6" s="38" t="s">
        <v>9</v>
      </c>
      <c r="L6" s="38">
        <v>0</v>
      </c>
      <c r="M6" s="50">
        <v>1</v>
      </c>
      <c r="N6" s="51">
        <v>0.5</v>
      </c>
      <c r="O6" s="51">
        <f t="shared" si="0"/>
        <v>3.5</v>
      </c>
      <c r="P6" s="52" t="s">
        <v>182</v>
      </c>
    </row>
    <row r="7" spans="1:16" ht="25.5" x14ac:dyDescent="0.25">
      <c r="A7" s="46">
        <v>6</v>
      </c>
      <c r="B7" s="47">
        <v>6</v>
      </c>
      <c r="C7" s="47" t="s">
        <v>7</v>
      </c>
      <c r="D7" s="48" t="s">
        <v>17</v>
      </c>
      <c r="E7" s="38" t="s">
        <v>13</v>
      </c>
      <c r="F7" s="38" t="s">
        <v>307</v>
      </c>
      <c r="G7" s="46">
        <v>38.6401872</v>
      </c>
      <c r="H7" s="46">
        <v>-77.492947200000003</v>
      </c>
      <c r="I7" s="49">
        <f>IF(D7="NB",'Panel Dimensions'!$B$12,IF(D7="SB",'Panel Dimensions'!$B$12,IF(D7="NB (12x18)",'Panel Dimensions'!$C$12,IF(D7="SB (12x18)",'Panel Dimensions'!$C$12))))</f>
        <v>3</v>
      </c>
      <c r="J7" s="38">
        <v>1</v>
      </c>
      <c r="K7" s="38" t="s">
        <v>9</v>
      </c>
      <c r="L7" s="38">
        <v>0</v>
      </c>
      <c r="M7" s="50">
        <v>1</v>
      </c>
      <c r="N7" s="51">
        <v>0.5</v>
      </c>
      <c r="O7" s="51">
        <f t="shared" si="0"/>
        <v>3.5</v>
      </c>
      <c r="P7" s="52" t="s">
        <v>224</v>
      </c>
    </row>
    <row r="8" spans="1:16" ht="25.5" x14ac:dyDescent="0.25">
      <c r="A8" s="46">
        <v>7</v>
      </c>
      <c r="B8" s="47">
        <v>7</v>
      </c>
      <c r="C8" s="47" t="s">
        <v>7</v>
      </c>
      <c r="D8" s="48" t="s">
        <v>17</v>
      </c>
      <c r="E8" s="38" t="s">
        <v>140</v>
      </c>
      <c r="F8" s="38" t="s">
        <v>308</v>
      </c>
      <c r="G8" s="46">
        <v>38.640273700000002</v>
      </c>
      <c r="H8" s="46">
        <v>-77.492894199999895</v>
      </c>
      <c r="I8" s="49">
        <f>IF(D8="NB",'Panel Dimensions'!$B$12,IF(D8="SB",'Panel Dimensions'!$B$12,IF(D8="NB (12x18)",'Panel Dimensions'!$C$12,IF(D8="SB (12x18)",'Panel Dimensions'!$C$12))))</f>
        <v>3</v>
      </c>
      <c r="J8" s="38">
        <v>1</v>
      </c>
      <c r="K8" s="38" t="s">
        <v>9</v>
      </c>
      <c r="L8" s="38">
        <v>0</v>
      </c>
      <c r="M8" s="50">
        <v>1</v>
      </c>
      <c r="N8" s="51">
        <v>0.5</v>
      </c>
      <c r="O8" s="51">
        <f t="shared" si="0"/>
        <v>3.5</v>
      </c>
      <c r="P8" s="52" t="s">
        <v>10</v>
      </c>
    </row>
    <row r="9" spans="1:16" ht="18" customHeight="1" x14ac:dyDescent="0.25">
      <c r="A9" s="46">
        <v>8</v>
      </c>
      <c r="B9" s="47">
        <v>8</v>
      </c>
      <c r="C9" s="47" t="s">
        <v>7</v>
      </c>
      <c r="D9" s="48" t="s">
        <v>17</v>
      </c>
      <c r="E9" s="38" t="s">
        <v>140</v>
      </c>
      <c r="F9" s="38" t="s">
        <v>245</v>
      </c>
      <c r="G9" s="46">
        <v>38.632928100000001</v>
      </c>
      <c r="H9" s="46">
        <v>-77.437851300000005</v>
      </c>
      <c r="I9" s="49">
        <f>IF(D9="NB",'Panel Dimensions'!$B$12,IF(D9="SB",'Panel Dimensions'!$B$12,IF(D9="NB (12x18)",'Panel Dimensions'!$C$12,IF(D9="SB (12x18)",'Panel Dimensions'!$C$12))))</f>
        <v>3</v>
      </c>
      <c r="J9" s="38">
        <v>1</v>
      </c>
      <c r="K9" s="38" t="s">
        <v>9</v>
      </c>
      <c r="L9" s="38">
        <v>0</v>
      </c>
      <c r="M9" s="50">
        <v>1</v>
      </c>
      <c r="N9" s="51">
        <v>0.5</v>
      </c>
      <c r="O9" s="51">
        <f t="shared" si="0"/>
        <v>3.5</v>
      </c>
      <c r="P9" s="52" t="s">
        <v>181</v>
      </c>
    </row>
    <row r="10" spans="1:16" ht="25.5" x14ac:dyDescent="0.25">
      <c r="A10" s="46">
        <v>9</v>
      </c>
      <c r="B10" s="47">
        <v>9</v>
      </c>
      <c r="C10" s="47" t="s">
        <v>7</v>
      </c>
      <c r="D10" s="48" t="s">
        <v>17</v>
      </c>
      <c r="E10" s="38" t="s">
        <v>18</v>
      </c>
      <c r="F10" s="38" t="s">
        <v>103</v>
      </c>
      <c r="G10" s="46">
        <v>38.633040700000002</v>
      </c>
      <c r="H10" s="46">
        <v>-77.437122400000007</v>
      </c>
      <c r="I10" s="49">
        <f>IF(D10="NB",'Panel Dimensions'!$B$12,IF(D10="SB",'Panel Dimensions'!$B$12,IF(D10="NB (12x18)",'Panel Dimensions'!$C$12,IF(D10="SB (12x18)",'Panel Dimensions'!$C$12))))</f>
        <v>3</v>
      </c>
      <c r="J10" s="38">
        <v>1</v>
      </c>
      <c r="K10" s="38" t="s">
        <v>9</v>
      </c>
      <c r="L10" s="38">
        <v>0</v>
      </c>
      <c r="M10" s="50">
        <v>1</v>
      </c>
      <c r="N10" s="51">
        <v>0.75</v>
      </c>
      <c r="O10" s="51">
        <f t="shared" si="0"/>
        <v>3.75</v>
      </c>
      <c r="P10" s="52" t="s">
        <v>104</v>
      </c>
    </row>
    <row r="11" spans="1:16" ht="18.75" customHeight="1" x14ac:dyDescent="0.25">
      <c r="A11" s="46">
        <v>10</v>
      </c>
      <c r="B11" s="47">
        <v>10</v>
      </c>
      <c r="C11" s="47" t="s">
        <v>7</v>
      </c>
      <c r="D11" s="48" t="s">
        <v>17</v>
      </c>
      <c r="E11" s="38" t="s">
        <v>22</v>
      </c>
      <c r="F11" s="38" t="s">
        <v>101</v>
      </c>
      <c r="G11" s="46">
        <v>38.633192600000001</v>
      </c>
      <c r="H11" s="46">
        <v>-77.437084799999894</v>
      </c>
      <c r="I11" s="49">
        <f>IF(D11="NB",'Panel Dimensions'!$B$12,IF(D11="SB",'Panel Dimensions'!$B$12,IF(D11="NB (12x18)",'Panel Dimensions'!$C$12,IF(D11="SB (12x18)",'Panel Dimensions'!$C$12))))</f>
        <v>3</v>
      </c>
      <c r="J11" s="38">
        <v>1</v>
      </c>
      <c r="K11" s="38" t="s">
        <v>9</v>
      </c>
      <c r="L11" s="38">
        <v>0</v>
      </c>
      <c r="M11" s="50">
        <v>1</v>
      </c>
      <c r="N11" s="51">
        <v>0.75</v>
      </c>
      <c r="O11" s="51">
        <f t="shared" si="0"/>
        <v>3.75</v>
      </c>
      <c r="P11" s="52" t="s">
        <v>102</v>
      </c>
    </row>
    <row r="12" spans="1:16" ht="25.5" x14ac:dyDescent="0.25">
      <c r="A12" s="46">
        <v>11</v>
      </c>
      <c r="B12" s="47">
        <v>11</v>
      </c>
      <c r="C12" s="47" t="s">
        <v>7</v>
      </c>
      <c r="D12" s="48" t="s">
        <v>17</v>
      </c>
      <c r="E12" s="38" t="s">
        <v>295</v>
      </c>
      <c r="F12" s="38" t="s">
        <v>309</v>
      </c>
      <c r="G12" s="46">
        <v>38.635753999999899</v>
      </c>
      <c r="H12" s="46">
        <v>-77.437911</v>
      </c>
      <c r="I12" s="49">
        <f>IF(D12="NB",'Panel Dimensions'!$B$12,IF(D12="SB",'Panel Dimensions'!$B$12,IF(D12="NB (12x18)",'Panel Dimensions'!$C$12,IF(D12="SB (12x18)",'Panel Dimensions'!$C$12))))</f>
        <v>3</v>
      </c>
      <c r="J12" s="38">
        <v>1</v>
      </c>
      <c r="K12" s="38" t="s">
        <v>9</v>
      </c>
      <c r="L12" s="38">
        <v>0</v>
      </c>
      <c r="M12" s="50">
        <v>2</v>
      </c>
      <c r="N12" s="51">
        <v>1.25</v>
      </c>
      <c r="O12" s="51">
        <f t="shared" si="0"/>
        <v>4.25</v>
      </c>
      <c r="P12" s="52" t="s">
        <v>100</v>
      </c>
    </row>
    <row r="13" spans="1:16" ht="25.5" x14ac:dyDescent="0.25">
      <c r="A13" s="46">
        <v>12</v>
      </c>
      <c r="B13" s="47">
        <v>12</v>
      </c>
      <c r="C13" s="47" t="s">
        <v>7</v>
      </c>
      <c r="D13" s="48" t="s">
        <v>17</v>
      </c>
      <c r="E13" s="38" t="s">
        <v>22</v>
      </c>
      <c r="F13" s="38" t="s">
        <v>98</v>
      </c>
      <c r="G13" s="46">
        <v>38.635990200000002</v>
      </c>
      <c r="H13" s="46">
        <v>-77.438287099999897</v>
      </c>
      <c r="I13" s="49">
        <f>IF(D13="NB",'Panel Dimensions'!$B$12,IF(D13="SB",'Panel Dimensions'!$B$12,IF(D13="NB (12x18)",'Panel Dimensions'!$C$12,IF(D13="SB (12x18)",'Panel Dimensions'!$C$12))))</f>
        <v>3</v>
      </c>
      <c r="J13" s="38">
        <v>1</v>
      </c>
      <c r="K13" s="38" t="s">
        <v>9</v>
      </c>
      <c r="L13" s="38">
        <v>0</v>
      </c>
      <c r="M13" s="50">
        <v>1</v>
      </c>
      <c r="N13" s="51">
        <v>0.75</v>
      </c>
      <c r="O13" s="51">
        <f t="shared" si="0"/>
        <v>3.75</v>
      </c>
      <c r="P13" s="52" t="s">
        <v>99</v>
      </c>
    </row>
    <row r="14" spans="1:16" ht="25.5" x14ac:dyDescent="0.25">
      <c r="A14" s="46">
        <v>13</v>
      </c>
      <c r="B14" s="47">
        <v>13</v>
      </c>
      <c r="C14" s="47" t="s">
        <v>7</v>
      </c>
      <c r="D14" s="48" t="s">
        <v>17</v>
      </c>
      <c r="E14" s="38" t="s">
        <v>22</v>
      </c>
      <c r="F14" s="38" t="s">
        <v>96</v>
      </c>
      <c r="G14" s="46">
        <v>38.639078400000002</v>
      </c>
      <c r="H14" s="46">
        <v>-77.444180599999896</v>
      </c>
      <c r="I14" s="49">
        <f>IF(D14="NB",'Panel Dimensions'!$B$12,IF(D14="SB",'Panel Dimensions'!$B$12,IF(D14="NB (12x18)",'Panel Dimensions'!$C$12,IF(D14="SB (12x18)",'Panel Dimensions'!$C$12))))</f>
        <v>3</v>
      </c>
      <c r="J14" s="38">
        <v>1</v>
      </c>
      <c r="K14" s="38" t="s">
        <v>9</v>
      </c>
      <c r="L14" s="38">
        <v>0</v>
      </c>
      <c r="M14" s="50">
        <v>1</v>
      </c>
      <c r="N14" s="51">
        <v>0.75</v>
      </c>
      <c r="O14" s="51">
        <f t="shared" si="0"/>
        <v>3.75</v>
      </c>
      <c r="P14" s="52" t="s">
        <v>97</v>
      </c>
    </row>
    <row r="15" spans="1:16" ht="25.5" x14ac:dyDescent="0.25">
      <c r="A15" s="46">
        <v>14</v>
      </c>
      <c r="B15" s="47">
        <v>14</v>
      </c>
      <c r="C15" s="47" t="s">
        <v>7</v>
      </c>
      <c r="D15" s="48" t="s">
        <v>17</v>
      </c>
      <c r="E15" s="38" t="s">
        <v>18</v>
      </c>
      <c r="F15" s="38" t="s">
        <v>94</v>
      </c>
      <c r="G15" s="46">
        <v>38.639263800000002</v>
      </c>
      <c r="H15" s="46">
        <v>-77.444519200000002</v>
      </c>
      <c r="I15" s="49">
        <f>IF(D15="NB",'Panel Dimensions'!$B$12,IF(D15="SB",'Panel Dimensions'!$B$12,IF(D15="NB (12x18)",'Panel Dimensions'!$C$12,IF(D15="SB (12x18)",'Panel Dimensions'!$C$12))))</f>
        <v>3</v>
      </c>
      <c r="J15" s="38">
        <v>1</v>
      </c>
      <c r="K15" s="38" t="s">
        <v>9</v>
      </c>
      <c r="L15" s="38">
        <v>0</v>
      </c>
      <c r="M15" s="50">
        <v>1</v>
      </c>
      <c r="N15" s="51">
        <v>0.75</v>
      </c>
      <c r="O15" s="51">
        <f t="shared" si="0"/>
        <v>3.75</v>
      </c>
      <c r="P15" s="52" t="s">
        <v>95</v>
      </c>
    </row>
    <row r="16" spans="1:16" ht="25.5" x14ac:dyDescent="0.25">
      <c r="A16" s="46">
        <v>15</v>
      </c>
      <c r="B16" s="47">
        <v>15</v>
      </c>
      <c r="C16" s="47" t="s">
        <v>15</v>
      </c>
      <c r="D16" s="48" t="s">
        <v>17</v>
      </c>
      <c r="E16" s="38" t="s">
        <v>18</v>
      </c>
      <c r="F16" s="38" t="s">
        <v>92</v>
      </c>
      <c r="G16" s="46">
        <v>38.643745000000003</v>
      </c>
      <c r="H16" s="46">
        <v>-77.443263299999899</v>
      </c>
      <c r="I16" s="49">
        <f>IF(D16="NB",'Panel Dimensions'!$B$12,IF(D16="SB",'Panel Dimensions'!$B$12,IF(D16="NB (12x18)",'Panel Dimensions'!$C$12,IF(D16="SB (12x18)",'Panel Dimensions'!$C$12))))</f>
        <v>3</v>
      </c>
      <c r="J16" s="38">
        <v>1</v>
      </c>
      <c r="K16" s="38" t="s">
        <v>9</v>
      </c>
      <c r="L16" s="38">
        <v>0</v>
      </c>
      <c r="M16" s="50">
        <v>1</v>
      </c>
      <c r="N16" s="51">
        <v>0.75</v>
      </c>
      <c r="O16" s="51">
        <f t="shared" si="0"/>
        <v>3.75</v>
      </c>
      <c r="P16" s="52" t="s">
        <v>93</v>
      </c>
    </row>
    <row r="17" spans="1:16" ht="38.25" x14ac:dyDescent="0.25">
      <c r="A17" s="46">
        <v>16</v>
      </c>
      <c r="B17" s="47">
        <v>16</v>
      </c>
      <c r="C17" s="47" t="s">
        <v>7</v>
      </c>
      <c r="D17" s="48" t="s">
        <v>17</v>
      </c>
      <c r="E17" s="38" t="s">
        <v>296</v>
      </c>
      <c r="F17" s="38" t="s">
        <v>310</v>
      </c>
      <c r="G17" s="46">
        <v>38.643996399999899</v>
      </c>
      <c r="H17" s="46">
        <v>-77.443546299999895</v>
      </c>
      <c r="I17" s="49">
        <f>IF(D17="NB",'Panel Dimensions'!$B$12,IF(D17="SB",'Panel Dimensions'!$B$12,IF(D17="NB (12x18)",'Panel Dimensions'!$C$12,IF(D17="SB (12x18)",'Panel Dimensions'!$C$12))))</f>
        <v>3</v>
      </c>
      <c r="J17" s="38">
        <v>1</v>
      </c>
      <c r="K17" s="38" t="s">
        <v>9</v>
      </c>
      <c r="L17" s="38">
        <v>0</v>
      </c>
      <c r="M17" s="50">
        <v>2</v>
      </c>
      <c r="N17" s="51">
        <v>1.25</v>
      </c>
      <c r="O17" s="51">
        <f t="shared" si="0"/>
        <v>4.25</v>
      </c>
      <c r="P17" s="52" t="s">
        <v>91</v>
      </c>
    </row>
    <row r="18" spans="1:16" ht="16.5" customHeight="1" x14ac:dyDescent="0.25">
      <c r="A18" s="46">
        <v>17</v>
      </c>
      <c r="B18" s="47">
        <v>17</v>
      </c>
      <c r="C18" s="47" t="s">
        <v>7</v>
      </c>
      <c r="D18" s="48" t="s">
        <v>17</v>
      </c>
      <c r="E18" s="38" t="s">
        <v>13</v>
      </c>
      <c r="F18" s="38" t="s">
        <v>11</v>
      </c>
      <c r="G18" s="46">
        <v>38.6441921999999</v>
      </c>
      <c r="H18" s="46">
        <v>-77.443581800000004</v>
      </c>
      <c r="I18" s="49">
        <f>IF(D18="NB",'Panel Dimensions'!$B$12,IF(D18="SB",'Panel Dimensions'!$B$12,IF(D18="NB (12x18)",'Panel Dimensions'!$C$12,IF(D18="SB (12x18)",'Panel Dimensions'!$C$12))))</f>
        <v>3</v>
      </c>
      <c r="J18" s="38">
        <v>1</v>
      </c>
      <c r="K18" s="38" t="s">
        <v>9</v>
      </c>
      <c r="L18" s="38">
        <v>0</v>
      </c>
      <c r="M18" s="50">
        <v>1</v>
      </c>
      <c r="N18" s="51">
        <v>0.5</v>
      </c>
      <c r="O18" s="51">
        <f t="shared" si="0"/>
        <v>3.5</v>
      </c>
      <c r="P18" s="52" t="s">
        <v>14</v>
      </c>
    </row>
    <row r="19" spans="1:16" ht="25.5" x14ac:dyDescent="0.25">
      <c r="A19" s="46">
        <v>18</v>
      </c>
      <c r="B19" s="47">
        <v>18</v>
      </c>
      <c r="C19" s="47" t="s">
        <v>7</v>
      </c>
      <c r="D19" s="48" t="s">
        <v>17</v>
      </c>
      <c r="E19" s="38" t="s">
        <v>140</v>
      </c>
      <c r="F19" s="38" t="s">
        <v>179</v>
      </c>
      <c r="G19" s="46">
        <v>38.657467500000003</v>
      </c>
      <c r="H19" s="46">
        <v>-77.441505800000002</v>
      </c>
      <c r="I19" s="49">
        <f>IF(D19="NB",'Panel Dimensions'!$B$12,IF(D19="SB",'Panel Dimensions'!$B$12,IF(D19="NB (12x18)",'Panel Dimensions'!$C$12,IF(D19="SB (12x18)",'Panel Dimensions'!$C$12))))</f>
        <v>3</v>
      </c>
      <c r="J19" s="38">
        <v>1</v>
      </c>
      <c r="K19" s="38" t="s">
        <v>9</v>
      </c>
      <c r="L19" s="38">
        <v>0</v>
      </c>
      <c r="M19" s="50">
        <v>1</v>
      </c>
      <c r="N19" s="51">
        <v>0.5</v>
      </c>
      <c r="O19" s="51">
        <f t="shared" si="0"/>
        <v>3.5</v>
      </c>
      <c r="P19" s="52" t="s">
        <v>180</v>
      </c>
    </row>
    <row r="20" spans="1:16" ht="38.25" x14ac:dyDescent="0.25">
      <c r="A20" s="46">
        <v>19</v>
      </c>
      <c r="B20" s="47">
        <v>19</v>
      </c>
      <c r="C20" s="47" t="s">
        <v>15</v>
      </c>
      <c r="D20" s="48" t="s">
        <v>17</v>
      </c>
      <c r="E20" s="38" t="s">
        <v>22</v>
      </c>
      <c r="F20" s="38" t="s">
        <v>87</v>
      </c>
      <c r="G20" s="46">
        <v>38.658535700000002</v>
      </c>
      <c r="H20" s="46">
        <v>-77.441024299999896</v>
      </c>
      <c r="I20" s="49">
        <f>IF(D20="NB",'Panel Dimensions'!$B$12,IF(D20="SB",'Panel Dimensions'!$B$12,IF(D20="NB (12x18)",'Panel Dimensions'!$C$12,IF(D20="SB (12x18)",'Panel Dimensions'!$C$12))))</f>
        <v>3</v>
      </c>
      <c r="J20" s="38">
        <v>1</v>
      </c>
      <c r="K20" s="38" t="s">
        <v>9</v>
      </c>
      <c r="L20" s="38">
        <v>0</v>
      </c>
      <c r="M20" s="50">
        <v>1</v>
      </c>
      <c r="N20" s="51">
        <v>0.75</v>
      </c>
      <c r="O20" s="51">
        <f t="shared" si="0"/>
        <v>3.75</v>
      </c>
      <c r="P20" s="52" t="s">
        <v>88</v>
      </c>
    </row>
    <row r="21" spans="1:16" ht="25.5" x14ac:dyDescent="0.25">
      <c r="A21" s="46">
        <v>20</v>
      </c>
      <c r="B21" s="47">
        <v>20</v>
      </c>
      <c r="C21" s="47" t="s">
        <v>7</v>
      </c>
      <c r="D21" s="48" t="s">
        <v>17</v>
      </c>
      <c r="E21" s="38" t="s">
        <v>18</v>
      </c>
      <c r="F21" s="38" t="s">
        <v>255</v>
      </c>
      <c r="G21" s="46">
        <v>38.658724200000002</v>
      </c>
      <c r="H21" s="46">
        <v>-77.440907699999897</v>
      </c>
      <c r="I21" s="49">
        <f>IF(D21="NB",'Panel Dimensions'!$B$12,IF(D21="SB",'Panel Dimensions'!$B$12,IF(D21="NB (12x18)",'Panel Dimensions'!$C$12,IF(D21="SB (12x18)",'Panel Dimensions'!$C$12))))</f>
        <v>3</v>
      </c>
      <c r="J21" s="38">
        <v>1</v>
      </c>
      <c r="K21" s="38" t="s">
        <v>9</v>
      </c>
      <c r="L21" s="38">
        <v>0</v>
      </c>
      <c r="M21" s="50">
        <v>1</v>
      </c>
      <c r="N21" s="51">
        <v>0.75</v>
      </c>
      <c r="O21" s="51">
        <f t="shared" si="0"/>
        <v>3.75</v>
      </c>
      <c r="P21" s="52" t="s">
        <v>223</v>
      </c>
    </row>
    <row r="22" spans="1:16" ht="25.5" x14ac:dyDescent="0.25">
      <c r="A22" s="46">
        <v>21</v>
      </c>
      <c r="B22" s="47">
        <v>21</v>
      </c>
      <c r="C22" s="47" t="s">
        <v>15</v>
      </c>
      <c r="D22" s="48" t="s">
        <v>17</v>
      </c>
      <c r="E22" s="38" t="s">
        <v>40</v>
      </c>
      <c r="F22" s="38" t="s">
        <v>176</v>
      </c>
      <c r="G22" s="46">
        <v>38.6583106</v>
      </c>
      <c r="H22" s="46">
        <v>-77.440455700000001</v>
      </c>
      <c r="I22" s="49">
        <f>IF(D22="NB",'Panel Dimensions'!$B$12,IF(D22="SB",'Panel Dimensions'!$B$12,IF(D22="NB (12x18)",'Panel Dimensions'!$C$12,IF(D22="SB (12x18)",'Panel Dimensions'!$C$12))))</f>
        <v>3</v>
      </c>
      <c r="J22" s="38">
        <v>1</v>
      </c>
      <c r="K22" s="38" t="s">
        <v>9</v>
      </c>
      <c r="L22" s="38">
        <v>0</v>
      </c>
      <c r="M22" s="50">
        <v>1</v>
      </c>
      <c r="N22" s="51">
        <v>0.75</v>
      </c>
      <c r="O22" s="51">
        <f t="shared" si="0"/>
        <v>3.75</v>
      </c>
      <c r="P22" s="52" t="s">
        <v>177</v>
      </c>
    </row>
    <row r="23" spans="1:16" ht="25.5" x14ac:dyDescent="0.25">
      <c r="A23" s="46">
        <v>22</v>
      </c>
      <c r="B23" s="47">
        <v>22</v>
      </c>
      <c r="C23" s="47" t="s">
        <v>7</v>
      </c>
      <c r="D23" s="48" t="s">
        <v>17</v>
      </c>
      <c r="E23" s="38" t="s">
        <v>40</v>
      </c>
      <c r="F23" s="38" t="s">
        <v>89</v>
      </c>
      <c r="G23" s="46">
        <v>38.658617900000003</v>
      </c>
      <c r="H23" s="46">
        <v>-77.440326999999897</v>
      </c>
      <c r="I23" s="49">
        <f>IF(D23="NB",'Panel Dimensions'!$B$12,IF(D23="SB",'Panel Dimensions'!$B$12,IF(D23="NB (12x18)",'Panel Dimensions'!$C$12,IF(D23="SB (12x18)",'Panel Dimensions'!$C$12))))</f>
        <v>3</v>
      </c>
      <c r="J23" s="38">
        <v>1</v>
      </c>
      <c r="K23" s="38" t="s">
        <v>9</v>
      </c>
      <c r="L23" s="38">
        <v>0</v>
      </c>
      <c r="M23" s="50">
        <v>1</v>
      </c>
      <c r="N23" s="51">
        <v>0.75</v>
      </c>
      <c r="O23" s="51">
        <f t="shared" si="0"/>
        <v>3.75</v>
      </c>
      <c r="P23" s="52" t="s">
        <v>90</v>
      </c>
    </row>
    <row r="24" spans="1:16" x14ac:dyDescent="0.25">
      <c r="A24" s="46">
        <v>23</v>
      </c>
      <c r="B24" s="47">
        <v>23</v>
      </c>
      <c r="C24" s="47" t="s">
        <v>7</v>
      </c>
      <c r="D24" s="48" t="s">
        <v>17</v>
      </c>
      <c r="E24" s="38" t="s">
        <v>13</v>
      </c>
      <c r="F24" s="38" t="s">
        <v>240</v>
      </c>
      <c r="G24" s="46">
        <v>38.658166000000001</v>
      </c>
      <c r="H24" s="46">
        <v>-77.439601400000001</v>
      </c>
      <c r="I24" s="49">
        <f>IF(D24="NB",'Panel Dimensions'!$B$12,IF(D24="SB",'Panel Dimensions'!$B$12,IF(D24="NB (12x18)",'Panel Dimensions'!$C$12,IF(D24="SB (12x18)",'Panel Dimensions'!$C$12))))</f>
        <v>3</v>
      </c>
      <c r="J24" s="38">
        <v>1</v>
      </c>
      <c r="K24" s="38" t="s">
        <v>9</v>
      </c>
      <c r="L24" s="38">
        <v>0</v>
      </c>
      <c r="M24" s="50">
        <v>1</v>
      </c>
      <c r="N24" s="51">
        <v>0.5</v>
      </c>
      <c r="O24" s="51">
        <f t="shared" si="0"/>
        <v>3.5</v>
      </c>
      <c r="P24" s="52" t="s">
        <v>178</v>
      </c>
    </row>
    <row r="25" spans="1:16" ht="38.25" x14ac:dyDescent="0.25">
      <c r="A25" s="46">
        <v>24</v>
      </c>
      <c r="B25" s="47">
        <v>24</v>
      </c>
      <c r="C25" s="47" t="s">
        <v>7</v>
      </c>
      <c r="D25" s="48" t="s">
        <v>17</v>
      </c>
      <c r="E25" s="38" t="s">
        <v>124</v>
      </c>
      <c r="F25" s="38" t="s">
        <v>123</v>
      </c>
      <c r="G25" s="46">
        <v>38.668333599999897</v>
      </c>
      <c r="H25" s="46">
        <v>-77.404394699999898</v>
      </c>
      <c r="J25" s="38">
        <v>0</v>
      </c>
      <c r="K25" s="38" t="s">
        <v>9</v>
      </c>
      <c r="L25" s="38">
        <v>0</v>
      </c>
      <c r="M25" s="50">
        <v>2</v>
      </c>
      <c r="N25" s="51">
        <f>0.5+0.5</f>
        <v>1</v>
      </c>
      <c r="O25" s="51">
        <f t="shared" si="0"/>
        <v>1</v>
      </c>
      <c r="P25" s="52" t="s">
        <v>125</v>
      </c>
    </row>
    <row r="26" spans="1:16" ht="38.25" x14ac:dyDescent="0.25">
      <c r="A26" s="46">
        <v>25</v>
      </c>
      <c r="B26" s="47">
        <v>25</v>
      </c>
      <c r="C26" s="47" t="s">
        <v>7</v>
      </c>
      <c r="D26" s="48" t="s">
        <v>17</v>
      </c>
      <c r="E26" s="38" t="s">
        <v>126</v>
      </c>
      <c r="F26" s="38" t="s">
        <v>123</v>
      </c>
      <c r="G26" s="46">
        <v>38.669724700000003</v>
      </c>
      <c r="H26" s="46">
        <v>-77.401377299999893</v>
      </c>
      <c r="J26" s="38">
        <v>0</v>
      </c>
      <c r="K26" s="38" t="s">
        <v>9</v>
      </c>
      <c r="L26" s="38">
        <v>0</v>
      </c>
      <c r="M26" s="50">
        <v>2</v>
      </c>
      <c r="N26" s="51">
        <f>0.5+0.5</f>
        <v>1</v>
      </c>
      <c r="O26" s="51">
        <f t="shared" si="0"/>
        <v>1</v>
      </c>
      <c r="P26" s="52" t="s">
        <v>127</v>
      </c>
    </row>
    <row r="27" spans="1:16" ht="38.25" x14ac:dyDescent="0.25">
      <c r="A27" s="46">
        <v>26</v>
      </c>
      <c r="B27" s="47">
        <v>26</v>
      </c>
      <c r="C27" s="47" t="s">
        <v>7</v>
      </c>
      <c r="D27" s="48" t="s">
        <v>17</v>
      </c>
      <c r="E27" s="38" t="s">
        <v>297</v>
      </c>
      <c r="F27" s="38" t="s">
        <v>311</v>
      </c>
      <c r="G27" s="46">
        <v>38.679761300000003</v>
      </c>
      <c r="H27" s="46">
        <v>-77.361271500000001</v>
      </c>
      <c r="I27" s="49">
        <f>IF(D27="NB",'Panel Dimensions'!$B$12,IF(D27="SB",'Panel Dimensions'!$B$12,IF(D27="NB (12x18)",'Panel Dimensions'!$C$12,IF(D27="SB (12x18)",'Panel Dimensions'!$C$12))))</f>
        <v>3</v>
      </c>
      <c r="J27" s="38">
        <v>1</v>
      </c>
      <c r="K27" s="38" t="s">
        <v>9</v>
      </c>
      <c r="L27" s="38">
        <v>0</v>
      </c>
      <c r="M27" s="50">
        <v>2</v>
      </c>
      <c r="N27" s="51">
        <v>1.25</v>
      </c>
      <c r="O27" s="51">
        <f t="shared" si="0"/>
        <v>4.25</v>
      </c>
      <c r="P27" s="52" t="s">
        <v>222</v>
      </c>
    </row>
    <row r="28" spans="1:16" ht="38.25" x14ac:dyDescent="0.25">
      <c r="A28" s="46">
        <v>27</v>
      </c>
      <c r="B28" s="47">
        <v>27</v>
      </c>
      <c r="C28" s="47" t="s">
        <v>7</v>
      </c>
      <c r="D28" s="48" t="s">
        <v>17</v>
      </c>
      <c r="E28" s="38" t="s">
        <v>18</v>
      </c>
      <c r="F28" s="38" t="s">
        <v>220</v>
      </c>
      <c r="G28" s="46">
        <v>38.680912399999897</v>
      </c>
      <c r="H28" s="46">
        <v>-77.359850600000001</v>
      </c>
      <c r="I28" s="49">
        <f>IF(D28="NB",'Panel Dimensions'!$B$12,IF(D28="SB",'Panel Dimensions'!$B$12,IF(D28="NB (12x18)",'Panel Dimensions'!$C$12,IF(D28="SB (12x18)",'Panel Dimensions'!$C$12))))</f>
        <v>3</v>
      </c>
      <c r="J28" s="38">
        <v>1</v>
      </c>
      <c r="K28" s="38" t="s">
        <v>9</v>
      </c>
      <c r="L28" s="38">
        <v>0</v>
      </c>
      <c r="M28" s="50">
        <v>1</v>
      </c>
      <c r="N28" s="51">
        <v>0.75</v>
      </c>
      <c r="O28" s="51">
        <f t="shared" si="0"/>
        <v>3.75</v>
      </c>
      <c r="P28" s="52" t="s">
        <v>221</v>
      </c>
    </row>
    <row r="29" spans="1:16" ht="38.25" x14ac:dyDescent="0.25">
      <c r="A29" s="46">
        <v>28</v>
      </c>
      <c r="B29" s="47">
        <v>28</v>
      </c>
      <c r="C29" s="47" t="s">
        <v>7</v>
      </c>
      <c r="D29" s="48" t="s">
        <v>17</v>
      </c>
      <c r="E29" s="38" t="s">
        <v>298</v>
      </c>
      <c r="F29" s="38" t="s">
        <v>312</v>
      </c>
      <c r="G29" s="46">
        <v>38.681196</v>
      </c>
      <c r="H29" s="46">
        <v>-77.359581700000007</v>
      </c>
      <c r="I29" s="49">
        <f>IF(D29="NB",'Panel Dimensions'!$B$12,IF(D29="SB",'Panel Dimensions'!$B$12,IF(D29="NB (12x18)",'Panel Dimensions'!$C$12,IF(D29="SB (12x18)",'Panel Dimensions'!$C$12))))</f>
        <v>3</v>
      </c>
      <c r="J29" s="38">
        <v>1</v>
      </c>
      <c r="K29" s="38" t="s">
        <v>9</v>
      </c>
      <c r="L29" s="38">
        <v>0</v>
      </c>
      <c r="M29" s="50">
        <v>2</v>
      </c>
      <c r="N29" s="51">
        <v>1.25</v>
      </c>
      <c r="O29" s="51">
        <f t="shared" si="0"/>
        <v>4.25</v>
      </c>
      <c r="P29" s="52" t="s">
        <v>86</v>
      </c>
    </row>
    <row r="30" spans="1:16" ht="25.5" x14ac:dyDescent="0.25">
      <c r="A30" s="46">
        <v>29</v>
      </c>
      <c r="B30" s="47">
        <v>29</v>
      </c>
      <c r="C30" s="47" t="s">
        <v>7</v>
      </c>
      <c r="D30" s="48" t="s">
        <v>17</v>
      </c>
      <c r="E30" s="38" t="s">
        <v>140</v>
      </c>
      <c r="F30" s="38" t="s">
        <v>313</v>
      </c>
      <c r="G30" s="46">
        <v>38.680919199999899</v>
      </c>
      <c r="H30" s="46">
        <v>-77.360432000000003</v>
      </c>
      <c r="I30" s="49">
        <f>IF(D30="NB",'Panel Dimensions'!$B$12,IF(D30="SB",'Panel Dimensions'!$B$12,IF(D30="NB (12x18)",'Panel Dimensions'!$C$12,IF(D30="SB (12x18)",'Panel Dimensions'!$C$12))))</f>
        <v>3</v>
      </c>
      <c r="J30" s="38">
        <v>1</v>
      </c>
      <c r="K30" s="38" t="s">
        <v>9</v>
      </c>
      <c r="L30" s="38">
        <v>0</v>
      </c>
      <c r="M30" s="50">
        <v>1</v>
      </c>
      <c r="N30" s="51">
        <v>0.5</v>
      </c>
      <c r="O30" s="51">
        <f t="shared" si="0"/>
        <v>3.5</v>
      </c>
      <c r="P30" s="52" t="s">
        <v>32</v>
      </c>
    </row>
    <row r="31" spans="1:16" ht="38.25" x14ac:dyDescent="0.25">
      <c r="A31" s="46">
        <v>30</v>
      </c>
      <c r="B31" s="47">
        <v>30</v>
      </c>
      <c r="C31" s="47" t="s">
        <v>15</v>
      </c>
      <c r="D31" s="48" t="s">
        <v>17</v>
      </c>
      <c r="E31" s="38" t="s">
        <v>218</v>
      </c>
      <c r="F31" s="38" t="s">
        <v>254</v>
      </c>
      <c r="G31" s="46">
        <v>38.681453099999899</v>
      </c>
      <c r="H31" s="46">
        <v>-77.360080600000003</v>
      </c>
      <c r="I31" s="49">
        <f>IF(D31="NB",'Panel Dimensions'!$B$12,IF(D31="SB",'Panel Dimensions'!$B$12,IF(D31="NB (12x18)",'Panel Dimensions'!$C$12,IF(D31="SB (12x18)",'Panel Dimensions'!$C$12))))</f>
        <v>3</v>
      </c>
      <c r="J31" s="38">
        <v>1</v>
      </c>
      <c r="K31" s="38" t="s">
        <v>9</v>
      </c>
      <c r="L31" s="38">
        <v>0</v>
      </c>
      <c r="M31" s="50">
        <v>2</v>
      </c>
      <c r="N31" s="51">
        <f>1+0.75</f>
        <v>1.75</v>
      </c>
      <c r="O31" s="51">
        <f t="shared" si="0"/>
        <v>4.75</v>
      </c>
      <c r="P31" s="52" t="s">
        <v>219</v>
      </c>
    </row>
    <row r="32" spans="1:16" ht="25.5" x14ac:dyDescent="0.25">
      <c r="A32" s="46">
        <v>31</v>
      </c>
      <c r="B32" s="47">
        <v>31</v>
      </c>
      <c r="C32" s="47" t="s">
        <v>15</v>
      </c>
      <c r="D32" s="48" t="s">
        <v>17</v>
      </c>
      <c r="E32" s="38" t="s">
        <v>13</v>
      </c>
      <c r="F32" s="38" t="s">
        <v>314</v>
      </c>
      <c r="G32" s="46">
        <v>38.680840099999898</v>
      </c>
      <c r="H32" s="46">
        <v>-77.358905800000002</v>
      </c>
      <c r="I32" s="49">
        <f>IF(D32="NB",'Panel Dimensions'!$B$12,IF(D32="SB",'Panel Dimensions'!$B$12,IF(D32="NB (12x18)",'Panel Dimensions'!$C$12,IF(D32="SB (12x18)",'Panel Dimensions'!$C$12))))</f>
        <v>3</v>
      </c>
      <c r="J32" s="38">
        <v>1</v>
      </c>
      <c r="K32" s="38" t="s">
        <v>9</v>
      </c>
      <c r="L32" s="38">
        <v>0</v>
      </c>
      <c r="M32" s="50">
        <v>1</v>
      </c>
      <c r="N32" s="51">
        <v>0.5</v>
      </c>
      <c r="O32" s="51">
        <f t="shared" si="0"/>
        <v>3.5</v>
      </c>
      <c r="P32" s="52" t="s">
        <v>16</v>
      </c>
    </row>
    <row r="33" spans="1:16" ht="38.25" x14ac:dyDescent="0.25">
      <c r="A33" s="46">
        <v>32</v>
      </c>
      <c r="B33" s="47">
        <v>32</v>
      </c>
      <c r="C33" s="47" t="s">
        <v>7</v>
      </c>
      <c r="D33" s="48" t="s">
        <v>17</v>
      </c>
      <c r="E33" s="38" t="s">
        <v>140</v>
      </c>
      <c r="F33" s="38" t="s">
        <v>264</v>
      </c>
      <c r="G33" s="46">
        <v>38.673537000000003</v>
      </c>
      <c r="H33" s="46">
        <v>-77.337645300000005</v>
      </c>
      <c r="I33" s="49">
        <f>IF(D33="NB",'Panel Dimensions'!$B$12,IF(D33="SB",'Panel Dimensions'!$B$12,IF(D33="NB (12x18)",'Panel Dimensions'!$C$12,IF(D33="SB (12x18)",'Panel Dimensions'!$C$12))))</f>
        <v>3</v>
      </c>
      <c r="J33" s="38">
        <v>1</v>
      </c>
      <c r="K33" s="38" t="s">
        <v>9</v>
      </c>
      <c r="L33" s="38">
        <v>0</v>
      </c>
      <c r="M33" s="50">
        <v>1</v>
      </c>
      <c r="N33" s="51">
        <v>0.5</v>
      </c>
      <c r="O33" s="51">
        <f t="shared" si="0"/>
        <v>3.5</v>
      </c>
      <c r="P33" s="52" t="s">
        <v>152</v>
      </c>
    </row>
    <row r="34" spans="1:16" ht="38.25" x14ac:dyDescent="0.25">
      <c r="A34" s="46">
        <v>33</v>
      </c>
      <c r="B34" s="47">
        <v>33</v>
      </c>
      <c r="C34" s="47" t="s">
        <v>7</v>
      </c>
      <c r="D34" s="48" t="s">
        <v>17</v>
      </c>
      <c r="E34" s="38" t="s">
        <v>130</v>
      </c>
      <c r="F34" s="38" t="s">
        <v>253</v>
      </c>
      <c r="G34" s="46">
        <v>38.673103500000003</v>
      </c>
      <c r="H34" s="46">
        <v>-77.336054700000005</v>
      </c>
      <c r="I34" s="49">
        <f>IF(D34="NB",'Panel Dimensions'!$B$12,IF(D34="SB",'Panel Dimensions'!$B$12,IF(D34="NB (12x18)",'Panel Dimensions'!$C$12,IF(D34="SB (12x18)",'Panel Dimensions'!$C$12))))</f>
        <v>3</v>
      </c>
      <c r="J34" s="38">
        <v>1</v>
      </c>
      <c r="K34" s="38" t="s">
        <v>9</v>
      </c>
      <c r="L34" s="38">
        <v>0</v>
      </c>
      <c r="M34" s="50">
        <v>2</v>
      </c>
      <c r="N34" s="51">
        <f>1+0.75</f>
        <v>1.75</v>
      </c>
      <c r="O34" s="51">
        <f t="shared" ref="O34:O65" si="1">I34+N34</f>
        <v>4.75</v>
      </c>
      <c r="P34" s="52" t="s">
        <v>131</v>
      </c>
    </row>
    <row r="35" spans="1:16" ht="25.5" x14ac:dyDescent="0.25">
      <c r="A35" s="46">
        <v>34</v>
      </c>
      <c r="B35" s="47">
        <v>34</v>
      </c>
      <c r="C35" s="47" t="s">
        <v>7</v>
      </c>
      <c r="D35" s="48" t="s">
        <v>17</v>
      </c>
      <c r="E35" s="38" t="s">
        <v>13</v>
      </c>
      <c r="F35" s="38" t="s">
        <v>315</v>
      </c>
      <c r="G35" s="46">
        <v>38.672606199999898</v>
      </c>
      <c r="H35" s="46">
        <v>-77.336147299999894</v>
      </c>
      <c r="I35" s="49">
        <f>IF(D35="NB",'Panel Dimensions'!$B$12,IF(D35="SB",'Panel Dimensions'!$B$12,IF(D35="NB (12x18)",'Panel Dimensions'!$C$12,IF(D35="SB (12x18)",'Panel Dimensions'!$C$12))))</f>
        <v>3</v>
      </c>
      <c r="J35" s="38">
        <v>1</v>
      </c>
      <c r="K35" s="38" t="s">
        <v>9</v>
      </c>
      <c r="L35" s="38">
        <v>0</v>
      </c>
      <c r="M35" s="50">
        <v>1</v>
      </c>
      <c r="N35" s="51">
        <v>0.5</v>
      </c>
      <c r="O35" s="51">
        <f t="shared" si="1"/>
        <v>3.5</v>
      </c>
      <c r="P35" s="52" t="s">
        <v>187</v>
      </c>
    </row>
    <row r="36" spans="1:16" ht="38.25" x14ac:dyDescent="0.25">
      <c r="A36" s="46">
        <v>35</v>
      </c>
      <c r="B36" s="47">
        <v>35</v>
      </c>
      <c r="C36" s="47" t="s">
        <v>15</v>
      </c>
      <c r="D36" s="48" t="s">
        <v>17</v>
      </c>
      <c r="E36" s="38" t="s">
        <v>299</v>
      </c>
      <c r="F36" s="38" t="s">
        <v>316</v>
      </c>
      <c r="G36" s="46">
        <v>38.672607200000002</v>
      </c>
      <c r="H36" s="46">
        <v>-77.336160699999894</v>
      </c>
      <c r="I36" s="49">
        <f>IF(D36="NB",'Panel Dimensions'!$B$12,IF(D36="SB",'Panel Dimensions'!$B$12,IF(D36="NB (12x18)",'Panel Dimensions'!$C$12,IF(D36="SB (12x18)",'Panel Dimensions'!$C$12))))</f>
        <v>3</v>
      </c>
      <c r="J36" s="38">
        <v>1</v>
      </c>
      <c r="K36" s="38" t="s">
        <v>9</v>
      </c>
      <c r="L36" s="38">
        <v>0</v>
      </c>
      <c r="M36" s="50">
        <v>2</v>
      </c>
      <c r="N36" s="51">
        <v>1.25</v>
      </c>
      <c r="O36" s="51">
        <f t="shared" si="1"/>
        <v>4.25</v>
      </c>
      <c r="P36" s="52" t="s">
        <v>85</v>
      </c>
    </row>
    <row r="37" spans="1:16" ht="38.25" x14ac:dyDescent="0.25">
      <c r="A37" s="46">
        <v>36</v>
      </c>
      <c r="B37" s="47">
        <v>36</v>
      </c>
      <c r="C37" s="47" t="s">
        <v>7</v>
      </c>
      <c r="D37" s="48" t="s">
        <v>17</v>
      </c>
      <c r="E37" s="38" t="s">
        <v>130</v>
      </c>
      <c r="F37" s="38" t="s">
        <v>216</v>
      </c>
      <c r="G37" s="46">
        <v>38.667014799999897</v>
      </c>
      <c r="H37" s="46">
        <v>-77.332506199999898</v>
      </c>
      <c r="I37" s="49">
        <f>IF(D37="NB",'Panel Dimensions'!$B$12,IF(D37="SB",'Panel Dimensions'!$B$12,IF(D37="NB (12x18)",'Panel Dimensions'!$C$12,IF(D37="SB (12x18)",'Panel Dimensions'!$C$12))))</f>
        <v>3</v>
      </c>
      <c r="J37" s="38">
        <v>1</v>
      </c>
      <c r="K37" s="38" t="s">
        <v>9</v>
      </c>
      <c r="L37" s="38">
        <v>0</v>
      </c>
      <c r="M37" s="50">
        <v>2</v>
      </c>
      <c r="N37" s="51">
        <f>1+0.75</f>
        <v>1.75</v>
      </c>
      <c r="O37" s="51">
        <f t="shared" si="1"/>
        <v>4.75</v>
      </c>
      <c r="P37" s="52" t="s">
        <v>217</v>
      </c>
    </row>
    <row r="38" spans="1:16" ht="25.5" x14ac:dyDescent="0.25">
      <c r="A38" s="46">
        <v>37</v>
      </c>
      <c r="B38" s="47">
        <v>37</v>
      </c>
      <c r="C38" s="47" t="s">
        <v>7</v>
      </c>
      <c r="D38" s="48" t="s">
        <v>17</v>
      </c>
      <c r="E38" s="38" t="s">
        <v>295</v>
      </c>
      <c r="F38" s="38" t="s">
        <v>317</v>
      </c>
      <c r="G38" s="46">
        <v>38.666750399999898</v>
      </c>
      <c r="H38" s="46">
        <v>-77.332850199999896</v>
      </c>
      <c r="I38" s="49">
        <f>IF(D38="NB",'Panel Dimensions'!$B$12,IF(D38="SB",'Panel Dimensions'!$B$12,IF(D38="NB (12x18)",'Panel Dimensions'!$C$12,IF(D38="SB (12x18)",'Panel Dimensions'!$C$12))))</f>
        <v>3</v>
      </c>
      <c r="J38" s="38">
        <v>1</v>
      </c>
      <c r="K38" s="38" t="s">
        <v>9</v>
      </c>
      <c r="L38" s="38">
        <v>0</v>
      </c>
      <c r="M38" s="50">
        <v>2</v>
      </c>
      <c r="N38" s="51">
        <v>1.25</v>
      </c>
      <c r="O38" s="51">
        <f t="shared" si="1"/>
        <v>4.25</v>
      </c>
      <c r="P38" s="52" t="s">
        <v>19</v>
      </c>
    </row>
    <row r="39" spans="1:16" ht="25.5" x14ac:dyDescent="0.25">
      <c r="A39" s="46">
        <v>38</v>
      </c>
      <c r="B39" s="47">
        <v>38</v>
      </c>
      <c r="C39" s="47" t="s">
        <v>7</v>
      </c>
      <c r="D39" s="48" t="s">
        <v>17</v>
      </c>
      <c r="E39" s="38" t="s">
        <v>140</v>
      </c>
      <c r="F39" s="38" t="s">
        <v>318</v>
      </c>
      <c r="G39" s="46">
        <v>38.666849800000001</v>
      </c>
      <c r="H39" s="46">
        <v>-77.332334500000002</v>
      </c>
      <c r="I39" s="49">
        <f>IF(D39="NB",'Panel Dimensions'!$B$12,IF(D39="SB",'Panel Dimensions'!$B$12,IF(D39="NB (12x18)",'Panel Dimensions'!$C$12,IF(D39="SB (12x18)",'Panel Dimensions'!$C$12))))</f>
        <v>3</v>
      </c>
      <c r="J39" s="38">
        <v>1</v>
      </c>
      <c r="K39" s="38" t="s">
        <v>9</v>
      </c>
      <c r="L39" s="38">
        <v>0</v>
      </c>
      <c r="M39" s="50">
        <v>1</v>
      </c>
      <c r="N39" s="51">
        <v>0.5</v>
      </c>
      <c r="O39" s="51">
        <f t="shared" si="1"/>
        <v>3.5</v>
      </c>
      <c r="P39" s="52" t="s">
        <v>20</v>
      </c>
    </row>
    <row r="40" spans="1:16" ht="25.5" x14ac:dyDescent="0.25">
      <c r="A40" s="46">
        <v>39</v>
      </c>
      <c r="B40" s="47">
        <v>39</v>
      </c>
      <c r="C40" s="47" t="s">
        <v>7</v>
      </c>
      <c r="D40" s="48" t="s">
        <v>17</v>
      </c>
      <c r="E40" s="38" t="s">
        <v>30</v>
      </c>
      <c r="F40" s="38" t="s">
        <v>29</v>
      </c>
      <c r="G40" s="46">
        <v>38.654705300000003</v>
      </c>
      <c r="H40" s="46">
        <v>-77.318009500000002</v>
      </c>
      <c r="I40" s="49">
        <f>IF(D40="NB",'Panel Dimensions'!$B$12,IF(D40="SB",'Panel Dimensions'!$B$12,IF(D40="NB (12x18)",'Panel Dimensions'!$C$12,IF(D40="SB (12x18)",'Panel Dimensions'!$C$12))))</f>
        <v>3</v>
      </c>
      <c r="J40" s="38">
        <v>1</v>
      </c>
      <c r="K40" s="38" t="s">
        <v>9</v>
      </c>
      <c r="L40" s="38">
        <v>0</v>
      </c>
      <c r="M40" s="50">
        <v>1</v>
      </c>
      <c r="N40" s="51">
        <v>0.75</v>
      </c>
      <c r="O40" s="51">
        <f t="shared" si="1"/>
        <v>3.75</v>
      </c>
      <c r="P40" s="52" t="s">
        <v>31</v>
      </c>
    </row>
    <row r="41" spans="1:16" ht="25.5" x14ac:dyDescent="0.25">
      <c r="A41" s="46">
        <v>40</v>
      </c>
      <c r="B41" s="47">
        <v>40</v>
      </c>
      <c r="C41" s="47" t="s">
        <v>7</v>
      </c>
      <c r="D41" s="48" t="s">
        <v>17</v>
      </c>
      <c r="E41" s="38" t="s">
        <v>140</v>
      </c>
      <c r="F41" s="38" t="s">
        <v>256</v>
      </c>
      <c r="G41" s="46">
        <v>38.653491000000002</v>
      </c>
      <c r="H41" s="46">
        <v>-77.3166437</v>
      </c>
      <c r="I41" s="49">
        <f>IF(D41="NB",'Panel Dimensions'!$B$12,IF(D41="SB",'Panel Dimensions'!$B$12,IF(D41="NB (12x18)",'Panel Dimensions'!$C$12,IF(D41="SB (12x18)",'Panel Dimensions'!$C$12))))</f>
        <v>3</v>
      </c>
      <c r="J41" s="38">
        <v>1</v>
      </c>
      <c r="K41" s="38" t="s">
        <v>9</v>
      </c>
      <c r="L41" s="38">
        <v>0</v>
      </c>
      <c r="M41" s="50">
        <v>1</v>
      </c>
      <c r="N41" s="51">
        <v>0.5</v>
      </c>
      <c r="O41" s="51">
        <f t="shared" si="1"/>
        <v>3.5</v>
      </c>
      <c r="P41" s="52" t="s">
        <v>151</v>
      </c>
    </row>
    <row r="42" spans="1:16" x14ac:dyDescent="0.25">
      <c r="A42" s="46">
        <v>41</v>
      </c>
      <c r="B42" s="47">
        <v>41</v>
      </c>
      <c r="C42" s="47" t="s">
        <v>7</v>
      </c>
      <c r="D42" s="48" t="s">
        <v>17</v>
      </c>
      <c r="E42" s="38" t="s">
        <v>18</v>
      </c>
      <c r="F42" s="38" t="s">
        <v>188</v>
      </c>
      <c r="G42" s="46">
        <v>38.652894500000002</v>
      </c>
      <c r="H42" s="46">
        <v>-77.316985599999896</v>
      </c>
      <c r="I42" s="49">
        <f>IF(D42="NB",'Panel Dimensions'!$B$12,IF(D42="SB",'Panel Dimensions'!$B$12,IF(D42="NB (12x18)",'Panel Dimensions'!$C$12,IF(D42="SB (12x18)",'Panel Dimensions'!$C$12))))</f>
        <v>3</v>
      </c>
      <c r="J42" s="38">
        <v>1</v>
      </c>
      <c r="K42" s="38" t="s">
        <v>9</v>
      </c>
      <c r="L42" s="38">
        <v>0</v>
      </c>
      <c r="M42" s="50">
        <v>1</v>
      </c>
      <c r="N42" s="51">
        <v>0.75</v>
      </c>
      <c r="O42" s="51">
        <f t="shared" si="1"/>
        <v>3.75</v>
      </c>
      <c r="P42" s="52" t="s">
        <v>189</v>
      </c>
    </row>
    <row r="43" spans="1:16" ht="25.5" x14ac:dyDescent="0.25">
      <c r="A43" s="46">
        <v>42</v>
      </c>
      <c r="B43" s="47">
        <v>42</v>
      </c>
      <c r="C43" s="47" t="s">
        <v>7</v>
      </c>
      <c r="D43" s="48" t="s">
        <v>17</v>
      </c>
      <c r="E43" s="38" t="s">
        <v>22</v>
      </c>
      <c r="F43" s="38" t="s">
        <v>83</v>
      </c>
      <c r="G43" s="46">
        <v>38.652919599999898</v>
      </c>
      <c r="H43" s="46">
        <v>-77.316382099999899</v>
      </c>
      <c r="I43" s="49">
        <f>IF(D43="NB",'Panel Dimensions'!$B$12,IF(D43="SB",'Panel Dimensions'!$B$12,IF(D43="NB (12x18)",'Panel Dimensions'!$C$12,IF(D43="SB (12x18)",'Panel Dimensions'!$C$12))))</f>
        <v>3</v>
      </c>
      <c r="J43" s="38">
        <v>1</v>
      </c>
      <c r="K43" s="38" t="s">
        <v>9</v>
      </c>
      <c r="L43" s="38">
        <v>0</v>
      </c>
      <c r="M43" s="50">
        <v>1</v>
      </c>
      <c r="N43" s="51">
        <v>0.75</v>
      </c>
      <c r="O43" s="51">
        <f t="shared" si="1"/>
        <v>3.75</v>
      </c>
      <c r="P43" s="52" t="s">
        <v>84</v>
      </c>
    </row>
    <row r="44" spans="1:16" x14ac:dyDescent="0.25">
      <c r="A44" s="46">
        <v>43</v>
      </c>
      <c r="B44" s="47">
        <v>43</v>
      </c>
      <c r="C44" s="47" t="s">
        <v>7</v>
      </c>
      <c r="D44" s="48" t="s">
        <v>17</v>
      </c>
      <c r="E44" s="38" t="s">
        <v>13</v>
      </c>
      <c r="F44" s="38" t="s">
        <v>240</v>
      </c>
      <c r="G44" s="46">
        <v>38.652658299999899</v>
      </c>
      <c r="H44" s="46">
        <v>-77.315847000000005</v>
      </c>
      <c r="I44" s="49">
        <f>IF(D44="NB",'Panel Dimensions'!$B$12,IF(D44="SB",'Panel Dimensions'!$B$12,IF(D44="NB (12x18)",'Panel Dimensions'!$C$12,IF(D44="SB (12x18)",'Panel Dimensions'!$C$12))))</f>
        <v>3</v>
      </c>
      <c r="J44" s="38">
        <v>1</v>
      </c>
      <c r="K44" s="38" t="s">
        <v>9</v>
      </c>
      <c r="L44" s="38">
        <v>0</v>
      </c>
      <c r="M44" s="50">
        <v>1</v>
      </c>
      <c r="N44" s="51">
        <v>0.5</v>
      </c>
      <c r="O44" s="51">
        <f t="shared" si="1"/>
        <v>3.5</v>
      </c>
      <c r="P44" s="52" t="s">
        <v>175</v>
      </c>
    </row>
    <row r="45" spans="1:16" ht="25.5" x14ac:dyDescent="0.25">
      <c r="A45" s="46">
        <v>44</v>
      </c>
      <c r="B45" s="47">
        <v>44</v>
      </c>
      <c r="C45" s="47" t="s">
        <v>7</v>
      </c>
      <c r="D45" s="48" t="s">
        <v>17</v>
      </c>
      <c r="E45" s="38" t="s">
        <v>214</v>
      </c>
      <c r="F45" s="38" t="s">
        <v>213</v>
      </c>
      <c r="G45" s="46">
        <v>38.653211300000002</v>
      </c>
      <c r="H45" s="46">
        <v>-77.314755300000002</v>
      </c>
      <c r="I45" s="49">
        <f>IF(D45="NB",'Panel Dimensions'!$B$12,IF(D45="SB",'Panel Dimensions'!$B$12,IF(D45="NB (12x18)",'Panel Dimensions'!$C$12,IF(D45="SB (12x18)",'Panel Dimensions'!$C$12))))</f>
        <v>3</v>
      </c>
      <c r="J45" s="38">
        <v>1</v>
      </c>
      <c r="K45" s="38" t="s">
        <v>9</v>
      </c>
      <c r="L45" s="38">
        <v>0</v>
      </c>
      <c r="M45" s="50">
        <v>1</v>
      </c>
      <c r="N45" s="51">
        <v>0.75</v>
      </c>
      <c r="O45" s="51">
        <f t="shared" si="1"/>
        <v>3.75</v>
      </c>
      <c r="P45" s="52" t="s">
        <v>215</v>
      </c>
    </row>
    <row r="46" spans="1:16" x14ac:dyDescent="0.25">
      <c r="A46" s="46">
        <v>45</v>
      </c>
      <c r="B46" s="47">
        <v>45</v>
      </c>
      <c r="C46" s="47" t="s">
        <v>7</v>
      </c>
      <c r="D46" s="48" t="s">
        <v>17</v>
      </c>
      <c r="E46" s="38" t="s">
        <v>140</v>
      </c>
      <c r="F46" s="38" t="s">
        <v>244</v>
      </c>
      <c r="G46" s="46">
        <v>38.676366000000002</v>
      </c>
      <c r="H46" s="46">
        <v>-77.277355999999898</v>
      </c>
      <c r="I46" s="49">
        <f>IF(D46="NB",'Panel Dimensions'!$B$12,IF(D46="SB",'Panel Dimensions'!$B$12,IF(D46="NB (12x18)",'Panel Dimensions'!$C$12,IF(D46="SB (12x18)",'Panel Dimensions'!$C$12))))</f>
        <v>3</v>
      </c>
      <c r="J46" s="38">
        <v>1</v>
      </c>
      <c r="K46" s="38" t="s">
        <v>9</v>
      </c>
      <c r="L46" s="38">
        <v>0</v>
      </c>
      <c r="M46" s="50">
        <v>1</v>
      </c>
      <c r="N46" s="51">
        <v>0.5</v>
      </c>
      <c r="O46" s="51">
        <f t="shared" si="1"/>
        <v>3.5</v>
      </c>
      <c r="P46" s="52" t="s">
        <v>150</v>
      </c>
    </row>
    <row r="47" spans="1:16" ht="25.5" x14ac:dyDescent="0.25">
      <c r="A47" s="46">
        <v>46</v>
      </c>
      <c r="B47" s="47">
        <v>46</v>
      </c>
      <c r="C47" s="47" t="s">
        <v>7</v>
      </c>
      <c r="D47" s="48" t="s">
        <v>17</v>
      </c>
      <c r="E47" s="38" t="s">
        <v>68</v>
      </c>
      <c r="F47" s="38" t="s">
        <v>172</v>
      </c>
      <c r="G47" s="46">
        <v>38.6768523</v>
      </c>
      <c r="H47" s="46">
        <v>-77.276845600000001</v>
      </c>
      <c r="I47" s="49">
        <f>IF(D47="NB",'Panel Dimensions'!$B$12,IF(D47="SB",'Panel Dimensions'!$B$12,IF(D47="NB (12x18)",'Panel Dimensions'!$C$12,IF(D47="SB (12x18)",'Panel Dimensions'!$C$12))))</f>
        <v>3</v>
      </c>
      <c r="J47" s="38">
        <v>1</v>
      </c>
      <c r="K47" s="38" t="s">
        <v>9</v>
      </c>
      <c r="L47" s="38">
        <v>0</v>
      </c>
      <c r="M47" s="50">
        <v>1</v>
      </c>
      <c r="N47" s="51">
        <v>0.75</v>
      </c>
      <c r="O47" s="51">
        <f t="shared" si="1"/>
        <v>3.75</v>
      </c>
      <c r="P47" s="52" t="s">
        <v>173</v>
      </c>
    </row>
    <row r="48" spans="1:16" ht="25.5" x14ac:dyDescent="0.25">
      <c r="A48" s="46">
        <v>47</v>
      </c>
      <c r="B48" s="47">
        <v>47</v>
      </c>
      <c r="C48" s="47" t="s">
        <v>7</v>
      </c>
      <c r="D48" s="48" t="s">
        <v>17</v>
      </c>
      <c r="E48" s="38" t="s">
        <v>13</v>
      </c>
      <c r="F48" s="38" t="s">
        <v>241</v>
      </c>
      <c r="G48" s="46">
        <v>38.677471599999897</v>
      </c>
      <c r="H48" s="46">
        <v>-77.276100700000001</v>
      </c>
      <c r="I48" s="49">
        <f>IF(D48="NB",'Panel Dimensions'!$B$12,IF(D48="SB",'Panel Dimensions'!$B$12,IF(D48="NB (12x18)",'Panel Dimensions'!$C$12,IF(D48="SB (12x18)",'Panel Dimensions'!$C$12))))</f>
        <v>3</v>
      </c>
      <c r="J48" s="38">
        <v>1</v>
      </c>
      <c r="K48" s="38" t="s">
        <v>9</v>
      </c>
      <c r="L48" s="38">
        <v>0</v>
      </c>
      <c r="M48" s="50">
        <v>1</v>
      </c>
      <c r="N48" s="51">
        <v>0.5</v>
      </c>
      <c r="O48" s="51">
        <f t="shared" si="1"/>
        <v>3.5</v>
      </c>
      <c r="P48" s="52" t="s">
        <v>174</v>
      </c>
    </row>
    <row r="49" spans="1:16" ht="25.5" x14ac:dyDescent="0.25">
      <c r="A49" s="46">
        <v>48</v>
      </c>
      <c r="B49" s="47">
        <v>48</v>
      </c>
      <c r="C49" s="47" t="s">
        <v>7</v>
      </c>
      <c r="D49" s="48" t="s">
        <v>17</v>
      </c>
      <c r="E49" s="38" t="s">
        <v>18</v>
      </c>
      <c r="F49" s="38" t="s">
        <v>81</v>
      </c>
      <c r="G49" s="46">
        <v>38.677833300000003</v>
      </c>
      <c r="H49" s="46">
        <v>-77.276825500000001</v>
      </c>
      <c r="I49" s="49">
        <f>IF(D49="NB",'Panel Dimensions'!$B$12,IF(D49="SB",'Panel Dimensions'!$B$12,IF(D49="NB (12x18)",'Panel Dimensions'!$C$12,IF(D49="SB (12x18)",'Panel Dimensions'!$C$12))))</f>
        <v>3</v>
      </c>
      <c r="J49" s="38">
        <v>1</v>
      </c>
      <c r="K49" s="38" t="s">
        <v>9</v>
      </c>
      <c r="L49" s="38">
        <v>0</v>
      </c>
      <c r="M49" s="50">
        <v>1</v>
      </c>
      <c r="N49" s="51">
        <v>0.75</v>
      </c>
      <c r="O49" s="51">
        <f t="shared" si="1"/>
        <v>3.75</v>
      </c>
      <c r="P49" s="52" t="s">
        <v>82</v>
      </c>
    </row>
    <row r="50" spans="1:16" ht="25.5" x14ac:dyDescent="0.25">
      <c r="A50" s="46">
        <v>49</v>
      </c>
      <c r="B50" s="47">
        <v>49</v>
      </c>
      <c r="C50" s="47" t="s">
        <v>7</v>
      </c>
      <c r="D50" s="48" t="s">
        <v>17</v>
      </c>
      <c r="E50" s="38" t="s">
        <v>30</v>
      </c>
      <c r="F50" s="38" t="s">
        <v>79</v>
      </c>
      <c r="G50" s="46">
        <v>38.678195600000002</v>
      </c>
      <c r="H50" s="46">
        <v>-77.274839999999898</v>
      </c>
      <c r="I50" s="49">
        <f>IF(D50="NB",'Panel Dimensions'!$B$12,IF(D50="SB",'Panel Dimensions'!$B$12,IF(D50="NB (12x18)",'Panel Dimensions'!$C$12,IF(D50="SB (12x18)",'Panel Dimensions'!$C$12))))</f>
        <v>3</v>
      </c>
      <c r="J50" s="38">
        <v>1</v>
      </c>
      <c r="K50" s="38" t="s">
        <v>9</v>
      </c>
      <c r="L50" s="38">
        <v>0</v>
      </c>
      <c r="M50" s="50">
        <v>1</v>
      </c>
      <c r="N50" s="51">
        <v>0.75</v>
      </c>
      <c r="O50" s="51">
        <f t="shared" si="1"/>
        <v>3.75</v>
      </c>
      <c r="P50" s="52" t="s">
        <v>80</v>
      </c>
    </row>
    <row r="51" spans="1:16" ht="38.25" x14ac:dyDescent="0.25">
      <c r="A51" s="46">
        <v>50</v>
      </c>
      <c r="B51" s="47">
        <v>50</v>
      </c>
      <c r="C51" s="47" t="s">
        <v>7</v>
      </c>
      <c r="D51" s="48" t="s">
        <v>17</v>
      </c>
      <c r="E51" s="38" t="s">
        <v>300</v>
      </c>
      <c r="F51" s="38" t="s">
        <v>319</v>
      </c>
      <c r="G51" s="46">
        <v>38.678607</v>
      </c>
      <c r="H51" s="46">
        <v>-77.272674100000003</v>
      </c>
      <c r="I51" s="49">
        <f>IF(D51="NB",'Panel Dimensions'!$B$12,IF(D51="SB",'Panel Dimensions'!$B$12,IF(D51="NB (12x18)",'Panel Dimensions'!$C$12,IF(D51="SB (12x18)",'Panel Dimensions'!$C$12))))</f>
        <v>3</v>
      </c>
      <c r="J51" s="38">
        <v>1</v>
      </c>
      <c r="K51" s="38" t="s">
        <v>9</v>
      </c>
      <c r="L51" s="38">
        <v>0</v>
      </c>
      <c r="M51" s="50">
        <v>2</v>
      </c>
      <c r="N51" s="51">
        <v>1.25</v>
      </c>
      <c r="O51" s="51">
        <f t="shared" si="1"/>
        <v>4.25</v>
      </c>
      <c r="P51" s="52" t="s">
        <v>76</v>
      </c>
    </row>
    <row r="52" spans="1:16" x14ac:dyDescent="0.25">
      <c r="A52" s="46">
        <v>51</v>
      </c>
      <c r="B52" s="47">
        <v>51</v>
      </c>
      <c r="C52" s="47" t="s">
        <v>7</v>
      </c>
      <c r="D52" s="48" t="s">
        <v>17</v>
      </c>
      <c r="E52" s="38" t="s">
        <v>140</v>
      </c>
      <c r="F52" s="38" t="s">
        <v>244</v>
      </c>
      <c r="G52" s="46">
        <v>38.678989700000002</v>
      </c>
      <c r="H52" s="46">
        <v>-77.272006300000001</v>
      </c>
      <c r="I52" s="49">
        <f>IF(D52="NB",'Panel Dimensions'!$B$12,IF(D52="SB",'Panel Dimensions'!$B$12,IF(D52="NB (12x18)",'Panel Dimensions'!$C$12,IF(D52="SB (12x18)",'Panel Dimensions'!$C$12))))</f>
        <v>3</v>
      </c>
      <c r="J52" s="38">
        <v>1</v>
      </c>
      <c r="K52" s="38" t="s">
        <v>9</v>
      </c>
      <c r="L52" s="38">
        <v>0</v>
      </c>
      <c r="M52" s="50">
        <v>1</v>
      </c>
      <c r="N52" s="51">
        <v>0.5</v>
      </c>
      <c r="O52" s="51">
        <f t="shared" si="1"/>
        <v>3.5</v>
      </c>
      <c r="P52" s="52" t="s">
        <v>149</v>
      </c>
    </row>
    <row r="53" spans="1:16" ht="25.5" x14ac:dyDescent="0.25">
      <c r="A53" s="46">
        <v>52</v>
      </c>
      <c r="B53" s="47">
        <v>52</v>
      </c>
      <c r="C53" s="47" t="s">
        <v>7</v>
      </c>
      <c r="D53" s="48" t="s">
        <v>17</v>
      </c>
      <c r="E53" s="38" t="s">
        <v>18</v>
      </c>
      <c r="F53" s="38" t="s">
        <v>77</v>
      </c>
      <c r="G53" s="46">
        <v>38.6782913999999</v>
      </c>
      <c r="H53" s="46">
        <v>-77.2710139</v>
      </c>
      <c r="I53" s="49">
        <f>IF(D53="NB",'Panel Dimensions'!$B$12,IF(D53="SB",'Panel Dimensions'!$B$12,IF(D53="NB (12x18)",'Panel Dimensions'!$C$12,IF(D53="SB (12x18)",'Panel Dimensions'!$C$12))))</f>
        <v>3</v>
      </c>
      <c r="J53" s="38">
        <v>1</v>
      </c>
      <c r="K53" s="38" t="s">
        <v>9</v>
      </c>
      <c r="L53" s="38">
        <v>0</v>
      </c>
      <c r="M53" s="50">
        <v>1</v>
      </c>
      <c r="N53" s="51">
        <v>0.75</v>
      </c>
      <c r="O53" s="51">
        <f t="shared" si="1"/>
        <v>3.75</v>
      </c>
      <c r="P53" s="52" t="s">
        <v>78</v>
      </c>
    </row>
    <row r="54" spans="1:16" ht="25.5" x14ac:dyDescent="0.25">
      <c r="A54" s="46">
        <v>53</v>
      </c>
      <c r="B54" s="47">
        <v>53</v>
      </c>
      <c r="C54" s="47" t="s">
        <v>7</v>
      </c>
      <c r="D54" s="48" t="s">
        <v>17</v>
      </c>
      <c r="E54" s="38" t="s">
        <v>22</v>
      </c>
      <c r="F54" s="38" t="s">
        <v>74</v>
      </c>
      <c r="G54" s="46">
        <v>38.6786253</v>
      </c>
      <c r="H54" s="46">
        <v>-77.270429100000001</v>
      </c>
      <c r="I54" s="49">
        <f>IF(D54="NB",'Panel Dimensions'!$B$12,IF(D54="SB",'Panel Dimensions'!$B$12,IF(D54="NB (12x18)",'Panel Dimensions'!$C$12,IF(D54="SB (12x18)",'Panel Dimensions'!$C$12))))</f>
        <v>3</v>
      </c>
      <c r="J54" s="38">
        <v>1</v>
      </c>
      <c r="K54" s="38" t="s">
        <v>9</v>
      </c>
      <c r="L54" s="38">
        <v>0</v>
      </c>
      <c r="M54" s="50">
        <v>1</v>
      </c>
      <c r="N54" s="51">
        <v>0.75</v>
      </c>
      <c r="O54" s="51">
        <f t="shared" si="1"/>
        <v>3.75</v>
      </c>
      <c r="P54" s="52" t="s">
        <v>75</v>
      </c>
    </row>
    <row r="55" spans="1:16" ht="38.25" x14ac:dyDescent="0.25">
      <c r="A55" s="46">
        <v>54</v>
      </c>
      <c r="B55" s="47">
        <v>54</v>
      </c>
      <c r="C55" s="47" t="s">
        <v>7</v>
      </c>
      <c r="D55" s="48" t="s">
        <v>17</v>
      </c>
      <c r="E55" s="38" t="s">
        <v>301</v>
      </c>
      <c r="F55" s="38" t="s">
        <v>320</v>
      </c>
      <c r="G55" s="46">
        <v>38.6826036</v>
      </c>
      <c r="H55" s="46">
        <v>-77.263848300000006</v>
      </c>
      <c r="I55" s="49">
        <f>IF(D55="NB",'Panel Dimensions'!$B$12,IF(D55="SB",'Panel Dimensions'!$B$12,IF(D55="NB (12x18)",'Panel Dimensions'!$C$12,IF(D55="SB (12x18)",'Panel Dimensions'!$C$12))))</f>
        <v>3</v>
      </c>
      <c r="J55" s="38">
        <v>1</v>
      </c>
      <c r="K55" s="38" t="s">
        <v>9</v>
      </c>
      <c r="L55" s="38">
        <v>0</v>
      </c>
      <c r="M55" s="50">
        <v>2</v>
      </c>
      <c r="N55" s="51">
        <v>1.25</v>
      </c>
      <c r="O55" s="51">
        <f t="shared" si="1"/>
        <v>4.25</v>
      </c>
      <c r="P55" s="47" t="s">
        <v>45</v>
      </c>
    </row>
    <row r="56" spans="1:16" x14ac:dyDescent="0.25">
      <c r="A56" s="46">
        <v>55</v>
      </c>
      <c r="B56" s="47">
        <v>55</v>
      </c>
      <c r="C56" s="47" t="s">
        <v>7</v>
      </c>
      <c r="D56" s="48" t="s">
        <v>17</v>
      </c>
      <c r="E56" s="38" t="s">
        <v>140</v>
      </c>
      <c r="F56" s="38" t="s">
        <v>246</v>
      </c>
      <c r="G56" s="46">
        <v>38.682721899999898</v>
      </c>
      <c r="H56" s="46">
        <v>-77.263740999999897</v>
      </c>
      <c r="I56" s="49">
        <f>IF(D56="NB",'Panel Dimensions'!$B$12,IF(D56="SB",'Panel Dimensions'!$B$12,IF(D56="NB (12x18)",'Panel Dimensions'!$C$12,IF(D56="SB (12x18)",'Panel Dimensions'!$C$12))))</f>
        <v>3</v>
      </c>
      <c r="J56" s="38">
        <v>1</v>
      </c>
      <c r="K56" s="38" t="s">
        <v>9</v>
      </c>
      <c r="L56" s="38">
        <v>0</v>
      </c>
      <c r="M56" s="50">
        <v>1</v>
      </c>
      <c r="N56" s="51">
        <v>0.5</v>
      </c>
      <c r="O56" s="51">
        <f t="shared" si="1"/>
        <v>3.5</v>
      </c>
      <c r="P56" s="47" t="s">
        <v>45</v>
      </c>
    </row>
    <row r="57" spans="1:16" ht="25.5" x14ac:dyDescent="0.25">
      <c r="A57" s="46">
        <v>56</v>
      </c>
      <c r="B57" s="47">
        <v>56</v>
      </c>
      <c r="C57" s="47" t="s">
        <v>7</v>
      </c>
      <c r="D57" s="48" t="s">
        <v>17</v>
      </c>
      <c r="E57" s="38" t="s">
        <v>6</v>
      </c>
      <c r="F57" s="38" t="s">
        <v>33</v>
      </c>
      <c r="G57" s="46">
        <v>38.683210799999898</v>
      </c>
      <c r="H57" s="46">
        <v>-77.261493400000006</v>
      </c>
      <c r="I57" s="49">
        <f>IF(D57="NB",'Panel Dimensions'!$B$12,IF(D57="SB",'Panel Dimensions'!$B$12,IF(D57="NB (12x18)",'Panel Dimensions'!$C$12,IF(D57="SB (12x18)",'Panel Dimensions'!$C$12))))</f>
        <v>3</v>
      </c>
      <c r="J57" s="38">
        <v>1</v>
      </c>
      <c r="K57" s="38" t="s">
        <v>9</v>
      </c>
      <c r="L57" s="38">
        <v>0</v>
      </c>
      <c r="M57" s="50">
        <v>0</v>
      </c>
      <c r="O57" s="51">
        <f t="shared" si="1"/>
        <v>3</v>
      </c>
      <c r="P57" s="52" t="s">
        <v>34</v>
      </c>
    </row>
    <row r="58" spans="1:16" ht="38.25" x14ac:dyDescent="0.25">
      <c r="A58" s="46">
        <v>57</v>
      </c>
      <c r="B58" s="47">
        <v>57</v>
      </c>
      <c r="C58" s="47" t="s">
        <v>7</v>
      </c>
      <c r="D58" s="48" t="s">
        <v>17</v>
      </c>
      <c r="E58" s="38" t="s">
        <v>22</v>
      </c>
      <c r="F58" s="38" t="s">
        <v>207</v>
      </c>
      <c r="G58" s="46">
        <v>38.683374200000003</v>
      </c>
      <c r="H58" s="46">
        <v>-77.2609917999999</v>
      </c>
      <c r="I58" s="49">
        <f>IF(D58="NB",'Panel Dimensions'!$B$12,IF(D58="SB",'Panel Dimensions'!$B$12,IF(D58="NB (12x18)",'Panel Dimensions'!$C$12,IF(D58="SB (12x18)",'Panel Dimensions'!$C$12))))</f>
        <v>3</v>
      </c>
      <c r="J58" s="38">
        <v>1</v>
      </c>
      <c r="K58" s="38" t="s">
        <v>9</v>
      </c>
      <c r="L58" s="38">
        <v>0</v>
      </c>
      <c r="M58" s="50">
        <v>1</v>
      </c>
      <c r="N58" s="51">
        <v>0.75</v>
      </c>
      <c r="O58" s="51">
        <f t="shared" si="1"/>
        <v>3.75</v>
      </c>
      <c r="P58" s="52" t="s">
        <v>208</v>
      </c>
    </row>
    <row r="59" spans="1:16" ht="25.5" x14ac:dyDescent="0.25">
      <c r="A59" s="46">
        <v>58</v>
      </c>
      <c r="B59" s="47">
        <v>58</v>
      </c>
      <c r="C59" s="47" t="s">
        <v>15</v>
      </c>
      <c r="D59" s="48" t="s">
        <v>17</v>
      </c>
      <c r="E59" s="38" t="s">
        <v>22</v>
      </c>
      <c r="F59" s="38" t="s">
        <v>205</v>
      </c>
      <c r="G59" s="46">
        <v>38.6834808999999</v>
      </c>
      <c r="H59" s="46">
        <v>-77.261108500000006</v>
      </c>
      <c r="I59" s="49">
        <f>IF(D59="NB",'Panel Dimensions'!$B$12,IF(D59="SB",'Panel Dimensions'!$B$12,IF(D59="NB (12x18)",'Panel Dimensions'!$C$12,IF(D59="SB (12x18)",'Panel Dimensions'!$C$12))))</f>
        <v>3</v>
      </c>
      <c r="J59" s="38">
        <v>1</v>
      </c>
      <c r="K59" s="38" t="s">
        <v>9</v>
      </c>
      <c r="L59" s="38">
        <v>0</v>
      </c>
      <c r="M59" s="50">
        <v>1</v>
      </c>
      <c r="N59" s="51">
        <v>0.75</v>
      </c>
      <c r="O59" s="51">
        <f t="shared" si="1"/>
        <v>3.75</v>
      </c>
      <c r="P59" s="52" t="s">
        <v>206</v>
      </c>
    </row>
    <row r="60" spans="1:16" ht="25.5" x14ac:dyDescent="0.25">
      <c r="A60" s="46">
        <v>59</v>
      </c>
      <c r="B60" s="47">
        <v>59</v>
      </c>
      <c r="C60" s="47" t="s">
        <v>7</v>
      </c>
      <c r="D60" s="48" t="s">
        <v>17</v>
      </c>
      <c r="E60" s="38" t="s">
        <v>18</v>
      </c>
      <c r="F60" s="38" t="s">
        <v>209</v>
      </c>
      <c r="G60" s="46">
        <v>38.682899900000002</v>
      </c>
      <c r="H60" s="46">
        <v>-77.260348100000002</v>
      </c>
      <c r="I60" s="49">
        <f>IF(D60="NB",'Panel Dimensions'!$B$12,IF(D60="SB",'Panel Dimensions'!$B$12,IF(D60="NB (12x18)",'Panel Dimensions'!$C$12,IF(D60="SB (12x18)",'Panel Dimensions'!$C$12))))</f>
        <v>3</v>
      </c>
      <c r="J60" s="38">
        <v>1</v>
      </c>
      <c r="K60" s="38" t="s">
        <v>9</v>
      </c>
      <c r="L60" s="38">
        <v>0</v>
      </c>
      <c r="M60" s="50">
        <v>1</v>
      </c>
      <c r="N60" s="51">
        <v>0.75</v>
      </c>
      <c r="O60" s="51">
        <f t="shared" si="1"/>
        <v>3.75</v>
      </c>
      <c r="P60" s="52" t="s">
        <v>210</v>
      </c>
    </row>
    <row r="61" spans="1:16" ht="38.25" x14ac:dyDescent="0.25">
      <c r="A61" s="46">
        <v>60</v>
      </c>
      <c r="B61" s="47">
        <v>60</v>
      </c>
      <c r="C61" s="47" t="s">
        <v>7</v>
      </c>
      <c r="D61" s="48" t="s">
        <v>17</v>
      </c>
      <c r="E61" s="38" t="s">
        <v>18</v>
      </c>
      <c r="F61" s="38" t="s">
        <v>211</v>
      </c>
      <c r="G61" s="46">
        <v>38.683457900000001</v>
      </c>
      <c r="H61" s="46">
        <v>-77.259680900000006</v>
      </c>
      <c r="I61" s="49">
        <f>IF(D61="NB",'Panel Dimensions'!$B$12,IF(D61="SB",'Panel Dimensions'!$B$12,IF(D61="NB (12x18)",'Panel Dimensions'!$C$12,IF(D61="SB (12x18)",'Panel Dimensions'!$C$12))))</f>
        <v>3</v>
      </c>
      <c r="J61" s="38">
        <v>1</v>
      </c>
      <c r="K61" s="38" t="s">
        <v>9</v>
      </c>
      <c r="L61" s="38">
        <v>0</v>
      </c>
      <c r="M61" s="50">
        <v>1</v>
      </c>
      <c r="N61" s="51">
        <v>0.75</v>
      </c>
      <c r="O61" s="51">
        <f t="shared" si="1"/>
        <v>3.75</v>
      </c>
      <c r="P61" s="52" t="s">
        <v>212</v>
      </c>
    </row>
    <row r="62" spans="1:16" ht="25.5" x14ac:dyDescent="0.25">
      <c r="A62" s="46">
        <v>61</v>
      </c>
      <c r="B62" s="47">
        <v>61</v>
      </c>
      <c r="C62" s="47" t="s">
        <v>7</v>
      </c>
      <c r="D62" s="48" t="s">
        <v>17</v>
      </c>
      <c r="E62" s="38" t="s">
        <v>296</v>
      </c>
      <c r="F62" s="38" t="s">
        <v>321</v>
      </c>
      <c r="G62" s="46">
        <v>38.684730899999899</v>
      </c>
      <c r="H62" s="46">
        <v>-77.2613498999999</v>
      </c>
      <c r="I62" s="49">
        <f>IF(D62="NB",'Panel Dimensions'!$B$12,IF(D62="SB",'Panel Dimensions'!$B$12,IF(D62="NB (12x18)",'Panel Dimensions'!$C$12,IF(D62="SB (12x18)",'Panel Dimensions'!$C$12))))</f>
        <v>3</v>
      </c>
      <c r="J62" s="38">
        <v>1</v>
      </c>
      <c r="K62" s="38" t="s">
        <v>9</v>
      </c>
      <c r="L62" s="38">
        <v>0</v>
      </c>
      <c r="M62" s="50">
        <v>2</v>
      </c>
      <c r="N62" s="51">
        <v>1.25</v>
      </c>
      <c r="O62" s="51">
        <f t="shared" si="1"/>
        <v>4.25</v>
      </c>
      <c r="P62" s="52" t="s">
        <v>70</v>
      </c>
    </row>
    <row r="63" spans="1:16" ht="25.5" x14ac:dyDescent="0.25">
      <c r="A63" s="46">
        <v>62</v>
      </c>
      <c r="B63" s="47">
        <v>62</v>
      </c>
      <c r="C63" s="47" t="s">
        <v>7</v>
      </c>
      <c r="D63" s="48" t="s">
        <v>17</v>
      </c>
      <c r="E63" s="38" t="s">
        <v>18</v>
      </c>
      <c r="F63" s="38" t="s">
        <v>203</v>
      </c>
      <c r="G63" s="46">
        <v>38.684166500000003</v>
      </c>
      <c r="H63" s="46">
        <v>-77.261796599999897</v>
      </c>
      <c r="I63" s="49">
        <f>IF(D63="NB",'Panel Dimensions'!$B$12,IF(D63="SB",'Panel Dimensions'!$B$12,IF(D63="NB (12x18)",'Panel Dimensions'!$C$12,IF(D63="SB (12x18)",'Panel Dimensions'!$C$12))))</f>
        <v>3</v>
      </c>
      <c r="J63" s="38">
        <v>1</v>
      </c>
      <c r="K63" s="38" t="s">
        <v>9</v>
      </c>
      <c r="L63" s="38">
        <v>0</v>
      </c>
      <c r="M63" s="50">
        <v>1</v>
      </c>
      <c r="N63" s="51">
        <v>0.75</v>
      </c>
      <c r="O63" s="51">
        <f t="shared" si="1"/>
        <v>3.75</v>
      </c>
      <c r="P63" s="52" t="s">
        <v>204</v>
      </c>
    </row>
    <row r="64" spans="1:16" ht="38.25" x14ac:dyDescent="0.25">
      <c r="A64" s="46">
        <v>63</v>
      </c>
      <c r="B64" s="47">
        <v>63</v>
      </c>
      <c r="C64" s="47" t="s">
        <v>7</v>
      </c>
      <c r="D64" s="48" t="s">
        <v>17</v>
      </c>
      <c r="E64" s="38" t="s">
        <v>302</v>
      </c>
      <c r="F64" s="38" t="s">
        <v>322</v>
      </c>
      <c r="G64" s="46">
        <v>38.685700300000001</v>
      </c>
      <c r="H64" s="46">
        <v>-77.262505899999894</v>
      </c>
      <c r="I64" s="49">
        <f>IF(D64="NB",'Panel Dimensions'!$B$12,IF(D64="SB",'Panel Dimensions'!$B$12,IF(D64="NB (12x18)",'Panel Dimensions'!$C$12,IF(D64="SB (12x18)",'Panel Dimensions'!$C$12))))</f>
        <v>3</v>
      </c>
      <c r="J64" s="38">
        <v>1</v>
      </c>
      <c r="K64" s="38" t="s">
        <v>9</v>
      </c>
      <c r="L64" s="38">
        <v>0</v>
      </c>
      <c r="M64" s="50">
        <v>2</v>
      </c>
      <c r="N64" s="51">
        <v>1.25</v>
      </c>
      <c r="O64" s="51">
        <f t="shared" si="1"/>
        <v>4.25</v>
      </c>
      <c r="P64" s="52" t="s">
        <v>72</v>
      </c>
    </row>
    <row r="65" spans="1:16" ht="25.5" x14ac:dyDescent="0.25">
      <c r="A65" s="46">
        <v>64</v>
      </c>
      <c r="B65" s="47">
        <v>64</v>
      </c>
      <c r="C65" s="47" t="s">
        <v>7</v>
      </c>
      <c r="D65" s="48" t="s">
        <v>17</v>
      </c>
      <c r="E65" s="38" t="s">
        <v>22</v>
      </c>
      <c r="F65" s="38" t="s">
        <v>21</v>
      </c>
      <c r="G65" s="46">
        <v>38.686598500000002</v>
      </c>
      <c r="H65" s="46">
        <v>-77.261981500000005</v>
      </c>
      <c r="I65" s="49">
        <f>IF(D65="NB",'Panel Dimensions'!$B$12,IF(D65="SB",'Panel Dimensions'!$B$12,IF(D65="NB (12x18)",'Panel Dimensions'!$C$12,IF(D65="SB (12x18)",'Panel Dimensions'!$C$12))))</f>
        <v>3</v>
      </c>
      <c r="J65" s="38">
        <v>1</v>
      </c>
      <c r="K65" s="38" t="s">
        <v>9</v>
      </c>
      <c r="L65" s="38">
        <v>0</v>
      </c>
      <c r="M65" s="50">
        <v>1</v>
      </c>
      <c r="N65" s="51">
        <v>0.75</v>
      </c>
      <c r="O65" s="51">
        <f t="shared" si="1"/>
        <v>3.75</v>
      </c>
      <c r="P65" s="52" t="s">
        <v>23</v>
      </c>
    </row>
    <row r="66" spans="1:16" ht="38.25" x14ac:dyDescent="0.25">
      <c r="A66" s="46">
        <v>65</v>
      </c>
      <c r="B66" s="47">
        <v>65</v>
      </c>
      <c r="C66" s="47" t="s">
        <v>15</v>
      </c>
      <c r="D66" s="48" t="s">
        <v>17</v>
      </c>
      <c r="E66" s="38" t="s">
        <v>18</v>
      </c>
      <c r="F66" s="38" t="s">
        <v>73</v>
      </c>
      <c r="G66" s="46">
        <v>38.6865953</v>
      </c>
      <c r="H66" s="46">
        <v>-77.261973499999897</v>
      </c>
      <c r="I66" s="49">
        <f>IF(D66="NB",'Panel Dimensions'!$B$12,IF(D66="SB",'Panel Dimensions'!$B$12,IF(D66="NB (12x18)",'Panel Dimensions'!$C$12,IF(D66="SB (12x18)",'Panel Dimensions'!$C$12))))</f>
        <v>3</v>
      </c>
      <c r="J66" s="38">
        <v>1</v>
      </c>
      <c r="K66" s="38" t="s">
        <v>9</v>
      </c>
      <c r="L66" s="38">
        <v>0</v>
      </c>
      <c r="M66" s="50">
        <v>1</v>
      </c>
      <c r="N66" s="51">
        <v>0.75</v>
      </c>
      <c r="O66" s="51">
        <f t="shared" ref="O66:O97" si="2">I66+N66</f>
        <v>3.75</v>
      </c>
      <c r="P66" s="47" t="s">
        <v>45</v>
      </c>
    </row>
    <row r="67" spans="1:16" ht="38.25" x14ac:dyDescent="0.25">
      <c r="A67" s="46">
        <v>66</v>
      </c>
      <c r="B67" s="47">
        <v>66</v>
      </c>
      <c r="C67" s="47" t="s">
        <v>7</v>
      </c>
      <c r="D67" s="48" t="s">
        <v>17</v>
      </c>
      <c r="E67" s="38" t="s">
        <v>295</v>
      </c>
      <c r="F67" s="38" t="s">
        <v>323</v>
      </c>
      <c r="G67" s="46">
        <v>38.686118999999898</v>
      </c>
      <c r="H67" s="46">
        <v>-77.258302200000003</v>
      </c>
      <c r="I67" s="49">
        <f>IF(D67="NB",'Panel Dimensions'!$B$12,IF(D67="SB",'Panel Dimensions'!$B$12,IF(D67="NB (12x18)",'Panel Dimensions'!$C$12,IF(D67="SB (12x18)",'Panel Dimensions'!$C$12))))</f>
        <v>3</v>
      </c>
      <c r="J67" s="38">
        <v>1</v>
      </c>
      <c r="K67" s="38" t="s">
        <v>9</v>
      </c>
      <c r="L67" s="38">
        <v>0</v>
      </c>
      <c r="M67" s="50">
        <v>2</v>
      </c>
      <c r="N67" s="51">
        <v>1.25</v>
      </c>
      <c r="O67" s="51">
        <f t="shared" si="2"/>
        <v>4.25</v>
      </c>
      <c r="P67" s="52" t="s">
        <v>191</v>
      </c>
    </row>
    <row r="68" spans="1:16" ht="38.25" x14ac:dyDescent="0.25">
      <c r="A68" s="46">
        <v>67</v>
      </c>
      <c r="B68" s="47">
        <v>67</v>
      </c>
      <c r="C68" s="47" t="s">
        <v>7</v>
      </c>
      <c r="D68" s="48" t="s">
        <v>17</v>
      </c>
      <c r="E68" s="38" t="s">
        <v>296</v>
      </c>
      <c r="F68" s="38" t="s">
        <v>324</v>
      </c>
      <c r="G68" s="46">
        <v>38.6863665999999</v>
      </c>
      <c r="H68" s="46">
        <v>-77.258240299999898</v>
      </c>
      <c r="I68" s="49">
        <f>IF(D68="NB",'Panel Dimensions'!$B$12,IF(D68="SB",'Panel Dimensions'!$B$12,IF(D68="NB (12x18)",'Panel Dimensions'!$C$12,IF(D68="SB (12x18)",'Panel Dimensions'!$C$12))))</f>
        <v>3</v>
      </c>
      <c r="J68" s="38">
        <v>1</v>
      </c>
      <c r="K68" s="38" t="s">
        <v>9</v>
      </c>
      <c r="L68" s="38">
        <v>0</v>
      </c>
      <c r="M68" s="50">
        <v>2</v>
      </c>
      <c r="N68" s="51">
        <v>1.25</v>
      </c>
      <c r="O68" s="51">
        <f t="shared" si="2"/>
        <v>4.25</v>
      </c>
      <c r="P68" s="52" t="s">
        <v>202</v>
      </c>
    </row>
    <row r="69" spans="1:16" ht="25.5" x14ac:dyDescent="0.25">
      <c r="A69" s="46">
        <v>68</v>
      </c>
      <c r="B69" s="47">
        <v>68</v>
      </c>
      <c r="C69" s="47" t="s">
        <v>15</v>
      </c>
      <c r="D69" s="48" t="s">
        <v>17</v>
      </c>
      <c r="E69" s="38" t="s">
        <v>68</v>
      </c>
      <c r="F69" s="38" t="s">
        <v>67</v>
      </c>
      <c r="G69" s="46">
        <v>38.6876903</v>
      </c>
      <c r="H69" s="46">
        <v>-77.258006499999894</v>
      </c>
      <c r="I69" s="49">
        <f>IF(D69="NB",'Panel Dimensions'!$B$12,IF(D69="SB",'Panel Dimensions'!$B$12,IF(D69="NB (12x18)",'Panel Dimensions'!$C$12,IF(D69="SB (12x18)",'Panel Dimensions'!$C$12))))</f>
        <v>3</v>
      </c>
      <c r="J69" s="38">
        <v>1</v>
      </c>
      <c r="K69" s="38" t="s">
        <v>9</v>
      </c>
      <c r="L69" s="38">
        <v>0</v>
      </c>
      <c r="M69" s="50">
        <v>1</v>
      </c>
      <c r="N69" s="51">
        <v>0.75</v>
      </c>
      <c r="O69" s="51">
        <f t="shared" si="2"/>
        <v>3.75</v>
      </c>
      <c r="P69" s="52" t="s">
        <v>69</v>
      </c>
    </row>
    <row r="70" spans="1:16" ht="25.5" x14ac:dyDescent="0.25">
      <c r="A70" s="46">
        <v>69</v>
      </c>
      <c r="B70" s="47">
        <v>69</v>
      </c>
      <c r="C70" s="47" t="s">
        <v>15</v>
      </c>
      <c r="D70" s="48" t="s">
        <v>17</v>
      </c>
      <c r="E70" s="38" t="s">
        <v>130</v>
      </c>
      <c r="F70" s="38" t="s">
        <v>257</v>
      </c>
      <c r="G70" s="46">
        <v>38.693666899999897</v>
      </c>
      <c r="H70" s="46">
        <v>-77.256474299999894</v>
      </c>
      <c r="I70" s="49">
        <f>IF(D70="NB",'Panel Dimensions'!$B$12,IF(D70="SB",'Panel Dimensions'!$B$12,IF(D70="NB (12x18)",'Panel Dimensions'!$C$12,IF(D70="SB (12x18)",'Panel Dimensions'!$C$12))))</f>
        <v>3</v>
      </c>
      <c r="J70" s="38">
        <v>1</v>
      </c>
      <c r="K70" s="38" t="s">
        <v>9</v>
      </c>
      <c r="L70" s="38">
        <v>0</v>
      </c>
      <c r="M70" s="50">
        <v>2</v>
      </c>
      <c r="N70" s="51">
        <f>1+0.75</f>
        <v>1.75</v>
      </c>
      <c r="O70" s="51">
        <f t="shared" si="2"/>
        <v>4.75</v>
      </c>
      <c r="P70" s="52" t="s">
        <v>192</v>
      </c>
    </row>
    <row r="71" spans="1:16" ht="25.5" x14ac:dyDescent="0.25">
      <c r="A71" s="46">
        <v>70</v>
      </c>
      <c r="B71" s="47">
        <v>70</v>
      </c>
      <c r="C71" s="47" t="s">
        <v>7</v>
      </c>
      <c r="D71" s="48" t="s">
        <v>17</v>
      </c>
      <c r="E71" s="38" t="s">
        <v>295</v>
      </c>
      <c r="F71" s="38" t="s">
        <v>325</v>
      </c>
      <c r="G71" s="46">
        <v>38.693672100000001</v>
      </c>
      <c r="H71" s="46">
        <v>-77.255797000000001</v>
      </c>
      <c r="I71" s="49">
        <f>IF(D71="NB",'Panel Dimensions'!$B$12,IF(D71="SB",'Panel Dimensions'!$B$12,IF(D71="NB (12x18)",'Panel Dimensions'!$C$12,IF(D71="SB (12x18)",'Panel Dimensions'!$C$12))))</f>
        <v>3</v>
      </c>
      <c r="J71" s="38">
        <v>1</v>
      </c>
      <c r="K71" s="38" t="s">
        <v>9</v>
      </c>
      <c r="L71" s="38">
        <v>0</v>
      </c>
      <c r="M71" s="50">
        <v>2</v>
      </c>
      <c r="N71" s="51">
        <v>1.25</v>
      </c>
      <c r="O71" s="51">
        <f t="shared" si="2"/>
        <v>4.25</v>
      </c>
      <c r="P71" s="52" t="s">
        <v>225</v>
      </c>
    </row>
    <row r="72" spans="1:16" ht="25.5" x14ac:dyDescent="0.25">
      <c r="A72" s="46">
        <v>71</v>
      </c>
      <c r="B72" s="47">
        <v>71</v>
      </c>
      <c r="C72" s="47" t="s">
        <v>15</v>
      </c>
      <c r="D72" s="48" t="s">
        <v>17</v>
      </c>
      <c r="E72" s="38" t="s">
        <v>140</v>
      </c>
      <c r="F72" s="38" t="s">
        <v>247</v>
      </c>
      <c r="G72" s="46">
        <v>38.699151000000001</v>
      </c>
      <c r="H72" s="46">
        <v>-77.256788799999896</v>
      </c>
      <c r="I72" s="49">
        <f>IF(D72="NB",'Panel Dimensions'!$B$12,IF(D72="SB",'Panel Dimensions'!$B$12,IF(D72="NB (12x18)",'Panel Dimensions'!$C$12,IF(D72="SB (12x18)",'Panel Dimensions'!$C$12))))</f>
        <v>3</v>
      </c>
      <c r="J72" s="38">
        <v>1</v>
      </c>
      <c r="K72" s="38" t="s">
        <v>9</v>
      </c>
      <c r="L72" s="38">
        <v>0</v>
      </c>
      <c r="M72" s="50">
        <v>1</v>
      </c>
      <c r="N72" s="51">
        <v>0.5</v>
      </c>
      <c r="O72" s="51">
        <f t="shared" si="2"/>
        <v>3.5</v>
      </c>
      <c r="P72" s="52" t="s">
        <v>170</v>
      </c>
    </row>
    <row r="73" spans="1:16" ht="25.5" x14ac:dyDescent="0.25">
      <c r="A73" s="46">
        <v>72</v>
      </c>
      <c r="B73" s="47">
        <v>72</v>
      </c>
      <c r="C73" s="47" t="s">
        <v>15</v>
      </c>
      <c r="D73" s="48" t="s">
        <v>17</v>
      </c>
      <c r="E73" s="38" t="s">
        <v>22</v>
      </c>
      <c r="F73" s="38" t="s">
        <v>65</v>
      </c>
      <c r="G73" s="46">
        <v>38.699454000000003</v>
      </c>
      <c r="H73" s="46">
        <v>-77.256439400000005</v>
      </c>
      <c r="I73" s="49">
        <f>IF(D73="NB",'Panel Dimensions'!$B$12,IF(D73="SB",'Panel Dimensions'!$B$12,IF(D73="NB (12x18)",'Panel Dimensions'!$C$12,IF(D73="SB (12x18)",'Panel Dimensions'!$C$12))))</f>
        <v>3</v>
      </c>
      <c r="J73" s="38">
        <v>1</v>
      </c>
      <c r="K73" s="38" t="s">
        <v>9</v>
      </c>
      <c r="L73" s="38">
        <v>0</v>
      </c>
      <c r="M73" s="50">
        <v>1</v>
      </c>
      <c r="N73" s="51">
        <v>0.75</v>
      </c>
      <c r="O73" s="51">
        <f t="shared" si="2"/>
        <v>3.75</v>
      </c>
      <c r="P73" s="52" t="s">
        <v>66</v>
      </c>
    </row>
    <row r="74" spans="1:16" x14ac:dyDescent="0.25">
      <c r="A74" s="46">
        <v>73</v>
      </c>
      <c r="B74" s="47">
        <v>73</v>
      </c>
      <c r="C74" s="47" t="s">
        <v>15</v>
      </c>
      <c r="D74" s="48" t="s">
        <v>17</v>
      </c>
      <c r="E74" s="38" t="s">
        <v>18</v>
      </c>
      <c r="F74" s="38" t="s">
        <v>200</v>
      </c>
      <c r="G74" s="46">
        <v>38.699728800000003</v>
      </c>
      <c r="H74" s="46">
        <v>-77.2565192</v>
      </c>
      <c r="I74" s="49">
        <f>IF(D74="NB",'Panel Dimensions'!$B$12,IF(D74="SB",'Panel Dimensions'!$B$12,IF(D74="NB (12x18)",'Panel Dimensions'!$C$12,IF(D74="SB (12x18)",'Panel Dimensions'!$C$12))))</f>
        <v>3</v>
      </c>
      <c r="J74" s="38">
        <v>1</v>
      </c>
      <c r="K74" s="38" t="s">
        <v>9</v>
      </c>
      <c r="L74" s="38">
        <v>0</v>
      </c>
      <c r="M74" s="50">
        <v>1</v>
      </c>
      <c r="N74" s="51">
        <v>0.75</v>
      </c>
      <c r="O74" s="51">
        <f t="shared" si="2"/>
        <v>3.75</v>
      </c>
      <c r="P74" s="52" t="s">
        <v>201</v>
      </c>
    </row>
    <row r="75" spans="1:16" ht="25.5" x14ac:dyDescent="0.25">
      <c r="A75" s="46">
        <v>74</v>
      </c>
      <c r="B75" s="47">
        <v>74</v>
      </c>
      <c r="C75" s="47" t="s">
        <v>7</v>
      </c>
      <c r="D75" s="48" t="s">
        <v>17</v>
      </c>
      <c r="E75" s="38" t="s">
        <v>30</v>
      </c>
      <c r="F75" s="38" t="s">
        <v>63</v>
      </c>
      <c r="G75" s="46">
        <v>38.6999108999999</v>
      </c>
      <c r="H75" s="46">
        <v>-77.255904999999899</v>
      </c>
      <c r="I75" s="49">
        <f>IF(D75="NB",'Panel Dimensions'!$B$12,IF(D75="SB",'Panel Dimensions'!$B$12,IF(D75="NB (12x18)",'Panel Dimensions'!$C$12,IF(D75="SB (12x18)",'Panel Dimensions'!$C$12))))</f>
        <v>3</v>
      </c>
      <c r="J75" s="38">
        <v>1</v>
      </c>
      <c r="K75" s="38" t="s">
        <v>9</v>
      </c>
      <c r="L75" s="38">
        <v>0</v>
      </c>
      <c r="M75" s="50">
        <v>1</v>
      </c>
      <c r="N75" s="51">
        <v>0.75</v>
      </c>
      <c r="O75" s="51">
        <f t="shared" si="2"/>
        <v>3.75</v>
      </c>
      <c r="P75" s="52" t="s">
        <v>64</v>
      </c>
    </row>
    <row r="76" spans="1:16" x14ac:dyDescent="0.25">
      <c r="A76" s="46">
        <v>75</v>
      </c>
      <c r="B76" s="47">
        <v>75</v>
      </c>
      <c r="C76" s="47" t="s">
        <v>7</v>
      </c>
      <c r="D76" s="48" t="s">
        <v>17</v>
      </c>
      <c r="E76" s="38" t="s">
        <v>13</v>
      </c>
      <c r="F76" s="38" t="s">
        <v>240</v>
      </c>
      <c r="G76" s="46">
        <v>38.699836599999898</v>
      </c>
      <c r="H76" s="46">
        <v>-77.255583099999896</v>
      </c>
      <c r="I76" s="49">
        <f>IF(D76="NB",'Panel Dimensions'!$B$12,IF(D76="SB",'Panel Dimensions'!$B$12,IF(D76="NB (12x18)",'Panel Dimensions'!$C$12,IF(D76="SB (12x18)",'Panel Dimensions'!$C$12))))</f>
        <v>3</v>
      </c>
      <c r="J76" s="38">
        <v>1</v>
      </c>
      <c r="K76" s="38" t="s">
        <v>9</v>
      </c>
      <c r="L76" s="38">
        <v>0</v>
      </c>
      <c r="M76" s="50">
        <v>1</v>
      </c>
      <c r="N76" s="51">
        <v>0.5</v>
      </c>
      <c r="O76" s="51">
        <f t="shared" si="2"/>
        <v>3.5</v>
      </c>
      <c r="P76" s="52" t="s">
        <v>171</v>
      </c>
    </row>
    <row r="77" spans="1:16" ht="25.5" x14ac:dyDescent="0.25">
      <c r="A77" s="46">
        <v>76</v>
      </c>
      <c r="B77" s="47">
        <v>76</v>
      </c>
      <c r="C77" s="47" t="s">
        <v>7</v>
      </c>
      <c r="D77" s="48" t="s">
        <v>17</v>
      </c>
      <c r="E77" s="38" t="s">
        <v>140</v>
      </c>
      <c r="F77" s="38" t="s">
        <v>248</v>
      </c>
      <c r="G77" s="46">
        <v>38.704042899999898</v>
      </c>
      <c r="H77" s="46">
        <v>-77.247184399999895</v>
      </c>
      <c r="I77" s="49">
        <f>IF(D77="NB",'Panel Dimensions'!$B$12,IF(D77="SB",'Panel Dimensions'!$B$12,IF(D77="NB (12x18)",'Panel Dimensions'!$C$12,IF(D77="SB (12x18)",'Panel Dimensions'!$C$12))))</f>
        <v>3</v>
      </c>
      <c r="J77" s="38">
        <v>1</v>
      </c>
      <c r="K77" s="38" t="s">
        <v>9</v>
      </c>
      <c r="L77" s="38">
        <v>0</v>
      </c>
      <c r="M77" s="50">
        <v>1</v>
      </c>
      <c r="N77" s="51">
        <v>0.5</v>
      </c>
      <c r="O77" s="51">
        <f t="shared" si="2"/>
        <v>3.5</v>
      </c>
      <c r="P77" s="52" t="s">
        <v>169</v>
      </c>
    </row>
    <row r="78" spans="1:16" ht="25.5" x14ac:dyDescent="0.25">
      <c r="A78" s="46">
        <v>77</v>
      </c>
      <c r="B78" s="47">
        <v>77</v>
      </c>
      <c r="C78" s="47" t="s">
        <v>7</v>
      </c>
      <c r="D78" s="48" t="s">
        <v>17</v>
      </c>
      <c r="E78" s="38" t="s">
        <v>58</v>
      </c>
      <c r="F78" s="38" t="s">
        <v>57</v>
      </c>
      <c r="G78" s="46">
        <v>38.704049699999899</v>
      </c>
      <c r="H78" s="46">
        <v>-77.246519899999896</v>
      </c>
      <c r="I78" s="49">
        <f>IF(D78="NB",'Panel Dimensions'!$B$12,IF(D78="SB",'Panel Dimensions'!$B$12,IF(D78="NB (12x18)",'Panel Dimensions'!$C$12,IF(D78="SB (12x18)",'Panel Dimensions'!$C$12))))</f>
        <v>3</v>
      </c>
      <c r="J78" s="38">
        <v>1</v>
      </c>
      <c r="K78" s="38" t="s">
        <v>9</v>
      </c>
      <c r="L78" s="38">
        <v>0</v>
      </c>
      <c r="M78" s="50">
        <v>1</v>
      </c>
      <c r="N78" s="51">
        <v>0.75</v>
      </c>
      <c r="O78" s="51">
        <f t="shared" si="2"/>
        <v>3.75</v>
      </c>
      <c r="P78" s="52" t="s">
        <v>59</v>
      </c>
    </row>
    <row r="79" spans="1:16" ht="25.5" x14ac:dyDescent="0.25">
      <c r="A79" s="46">
        <v>78</v>
      </c>
      <c r="B79" s="47">
        <v>78</v>
      </c>
      <c r="C79" s="47" t="s">
        <v>7</v>
      </c>
      <c r="D79" s="48" t="s">
        <v>17</v>
      </c>
      <c r="E79" s="38" t="s">
        <v>147</v>
      </c>
      <c r="F79" s="38" t="s">
        <v>146</v>
      </c>
      <c r="G79" s="46">
        <v>38.703488200000002</v>
      </c>
      <c r="H79" s="46">
        <v>-77.245550300000005</v>
      </c>
      <c r="I79" s="49">
        <f>IF(D79="NB",'Panel Dimensions'!$B$12,IF(D79="SB",'Panel Dimensions'!$B$12,IF(D79="NB (12x18)",'Panel Dimensions'!$C$12,IF(D79="SB (12x18)",'Panel Dimensions'!$C$12))))</f>
        <v>3</v>
      </c>
      <c r="J79" s="38">
        <v>1</v>
      </c>
      <c r="K79" s="38" t="s">
        <v>9</v>
      </c>
      <c r="L79" s="38">
        <v>0</v>
      </c>
      <c r="M79" s="50">
        <v>1</v>
      </c>
      <c r="N79" s="51">
        <v>0.75</v>
      </c>
      <c r="O79" s="51">
        <f t="shared" si="2"/>
        <v>3.75</v>
      </c>
      <c r="P79" s="52" t="s">
        <v>148</v>
      </c>
    </row>
    <row r="80" spans="1:16" ht="25.5" x14ac:dyDescent="0.25">
      <c r="A80" s="46">
        <v>79</v>
      </c>
      <c r="B80" s="47">
        <v>79</v>
      </c>
      <c r="C80" s="47" t="s">
        <v>7</v>
      </c>
      <c r="D80" s="48" t="s">
        <v>17</v>
      </c>
      <c r="E80" s="38" t="s">
        <v>61</v>
      </c>
      <c r="F80" s="38" t="s">
        <v>60</v>
      </c>
      <c r="G80" s="46">
        <v>38.703376200000001</v>
      </c>
      <c r="H80" s="46">
        <v>-77.245605999999896</v>
      </c>
      <c r="I80" s="49">
        <f>IF(D80="NB",'Panel Dimensions'!$B$12,IF(D80="SB",'Panel Dimensions'!$B$12,IF(D80="NB (12x18)",'Panel Dimensions'!$C$12,IF(D80="SB (12x18)",'Panel Dimensions'!$C$12))))</f>
        <v>3</v>
      </c>
      <c r="J80" s="38">
        <v>1</v>
      </c>
      <c r="K80" s="38" t="s">
        <v>9</v>
      </c>
      <c r="L80" s="38">
        <v>0</v>
      </c>
      <c r="M80" s="50">
        <v>1</v>
      </c>
      <c r="N80" s="51">
        <v>0.75</v>
      </c>
      <c r="O80" s="51">
        <f t="shared" si="2"/>
        <v>3.75</v>
      </c>
      <c r="P80" s="52" t="s">
        <v>62</v>
      </c>
    </row>
    <row r="81" spans="1:16" ht="38.25" x14ac:dyDescent="0.25">
      <c r="A81" s="46">
        <v>80</v>
      </c>
      <c r="B81" s="47">
        <v>80</v>
      </c>
      <c r="C81" s="47" t="s">
        <v>7</v>
      </c>
      <c r="D81" s="48" t="s">
        <v>17</v>
      </c>
      <c r="E81" s="38" t="s">
        <v>25</v>
      </c>
      <c r="F81" s="38" t="s">
        <v>24</v>
      </c>
      <c r="G81" s="46">
        <v>38.702891700000002</v>
      </c>
      <c r="H81" s="46">
        <v>-77.244918600000005</v>
      </c>
      <c r="I81" s="49">
        <f>IF(D81="NB",'Panel Dimensions'!$B$12,IF(D81="SB",'Panel Dimensions'!$B$12,IF(D81="NB (12x18)",'Panel Dimensions'!$C$12,IF(D81="SB (12x18)",'Panel Dimensions'!$C$12))))</f>
        <v>3</v>
      </c>
      <c r="J81" s="38">
        <v>1</v>
      </c>
      <c r="K81" s="38" t="s">
        <v>9</v>
      </c>
      <c r="L81" s="38">
        <v>0</v>
      </c>
      <c r="M81" s="50">
        <v>1</v>
      </c>
      <c r="N81" s="51">
        <v>0.75</v>
      </c>
      <c r="O81" s="51">
        <f t="shared" si="2"/>
        <v>3.75</v>
      </c>
      <c r="P81" s="52" t="s">
        <v>26</v>
      </c>
    </row>
    <row r="82" spans="1:16" ht="25.5" x14ac:dyDescent="0.25">
      <c r="A82" s="46">
        <v>81</v>
      </c>
      <c r="B82" s="47">
        <v>81</v>
      </c>
      <c r="C82" s="47" t="s">
        <v>7</v>
      </c>
      <c r="D82" s="48" t="s">
        <v>17</v>
      </c>
      <c r="E82" s="38" t="s">
        <v>13</v>
      </c>
      <c r="F82" s="38" t="s">
        <v>242</v>
      </c>
      <c r="G82" s="46">
        <v>38.701893300000002</v>
      </c>
      <c r="H82" s="46">
        <v>-77.243539900000002</v>
      </c>
      <c r="I82" s="49">
        <f>IF(D82="NB",'Panel Dimensions'!$B$12,IF(D82="SB",'Panel Dimensions'!$B$12,IF(D82="NB (12x18)",'Panel Dimensions'!$C$12,IF(D82="SB (12x18)",'Panel Dimensions'!$C$12))))</f>
        <v>3</v>
      </c>
      <c r="J82" s="38">
        <v>1</v>
      </c>
      <c r="K82" s="38" t="s">
        <v>9</v>
      </c>
      <c r="L82" s="38">
        <v>0</v>
      </c>
      <c r="M82" s="50">
        <v>1</v>
      </c>
      <c r="N82" s="51">
        <v>0.5</v>
      </c>
      <c r="O82" s="51">
        <f t="shared" si="2"/>
        <v>3.5</v>
      </c>
      <c r="P82" s="52" t="s">
        <v>27</v>
      </c>
    </row>
    <row r="83" spans="1:16" ht="25.5" x14ac:dyDescent="0.25">
      <c r="A83" s="46">
        <v>82</v>
      </c>
      <c r="B83" s="47">
        <v>82</v>
      </c>
      <c r="C83" s="47" t="s">
        <v>7</v>
      </c>
      <c r="D83" s="48" t="s">
        <v>17</v>
      </c>
      <c r="E83" s="38" t="s">
        <v>140</v>
      </c>
      <c r="F83" s="38" t="s">
        <v>258</v>
      </c>
      <c r="G83" s="46">
        <v>38.7062648</v>
      </c>
      <c r="H83" s="46">
        <v>-77.207661400000006</v>
      </c>
      <c r="I83" s="49">
        <f>IF(D83="NB",'Panel Dimensions'!$B$12,IF(D83="SB",'Panel Dimensions'!$B$12,IF(D83="NB (12x18)",'Panel Dimensions'!$C$12,IF(D83="SB (12x18)",'Panel Dimensions'!$C$12))))</f>
        <v>3</v>
      </c>
      <c r="J83" s="38">
        <v>1</v>
      </c>
      <c r="K83" s="38" t="s">
        <v>9</v>
      </c>
      <c r="L83" s="38">
        <v>0</v>
      </c>
      <c r="M83" s="50">
        <v>1</v>
      </c>
      <c r="N83" s="51">
        <v>0.5</v>
      </c>
      <c r="O83" s="51">
        <f t="shared" si="2"/>
        <v>3.5</v>
      </c>
      <c r="P83" s="52" t="s">
        <v>199</v>
      </c>
    </row>
    <row r="84" spans="1:16" ht="25.5" x14ac:dyDescent="0.25">
      <c r="A84" s="46">
        <v>83</v>
      </c>
      <c r="B84" s="47">
        <v>83</v>
      </c>
      <c r="C84" s="47" t="s">
        <v>7</v>
      </c>
      <c r="D84" s="48" t="s">
        <v>17</v>
      </c>
      <c r="E84" s="38" t="s">
        <v>22</v>
      </c>
      <c r="F84" s="38" t="s">
        <v>144</v>
      </c>
      <c r="G84" s="46">
        <v>38.706453699999898</v>
      </c>
      <c r="H84" s="46">
        <v>-77.206622699999897</v>
      </c>
      <c r="I84" s="49">
        <f>IF(D84="NB",'Panel Dimensions'!$B$12,IF(D84="SB",'Panel Dimensions'!$B$12,IF(D84="NB (12x18)",'Panel Dimensions'!$C$12,IF(D84="SB (12x18)",'Panel Dimensions'!$C$12))))</f>
        <v>3</v>
      </c>
      <c r="J84" s="38">
        <v>1</v>
      </c>
      <c r="K84" s="38" t="s">
        <v>9</v>
      </c>
      <c r="L84" s="38">
        <v>0</v>
      </c>
      <c r="M84" s="50">
        <v>1</v>
      </c>
      <c r="N84" s="51">
        <v>0.75</v>
      </c>
      <c r="O84" s="51">
        <f t="shared" si="2"/>
        <v>3.75</v>
      </c>
      <c r="P84" s="52" t="s">
        <v>145</v>
      </c>
    </row>
    <row r="85" spans="1:16" ht="38.25" x14ac:dyDescent="0.25">
      <c r="A85" s="46">
        <v>84</v>
      </c>
      <c r="B85" s="47">
        <v>84</v>
      </c>
      <c r="C85" s="47" t="s">
        <v>7</v>
      </c>
      <c r="D85" s="48" t="s">
        <v>17</v>
      </c>
      <c r="E85" s="38" t="s">
        <v>55</v>
      </c>
      <c r="F85" s="38" t="s">
        <v>259</v>
      </c>
      <c r="G85" s="46">
        <v>38.705759299999897</v>
      </c>
      <c r="H85" s="46">
        <v>-77.205659800000006</v>
      </c>
      <c r="I85" s="49">
        <f>IF(D85="NB",'Panel Dimensions'!$B$12,IF(D85="SB",'Panel Dimensions'!$B$12,IF(D85="NB (12x18)",'Panel Dimensions'!$C$12,IF(D85="SB (12x18)",'Panel Dimensions'!$C$12))))</f>
        <v>3</v>
      </c>
      <c r="J85" s="38">
        <v>1</v>
      </c>
      <c r="K85" s="38" t="s">
        <v>9</v>
      </c>
      <c r="L85" s="38">
        <v>0</v>
      </c>
      <c r="M85" s="50">
        <v>2</v>
      </c>
      <c r="N85" s="51">
        <f>1+0.75</f>
        <v>1.75</v>
      </c>
      <c r="O85" s="51">
        <f t="shared" si="2"/>
        <v>4.75</v>
      </c>
      <c r="P85" s="52" t="s">
        <v>56</v>
      </c>
    </row>
    <row r="86" spans="1:16" ht="38.25" x14ac:dyDescent="0.25">
      <c r="A86" s="46">
        <v>85</v>
      </c>
      <c r="B86" s="47">
        <v>85</v>
      </c>
      <c r="C86" s="47" t="s">
        <v>15</v>
      </c>
      <c r="D86" s="48" t="s">
        <v>17</v>
      </c>
      <c r="E86" s="38" t="s">
        <v>22</v>
      </c>
      <c r="F86" s="38" t="s">
        <v>53</v>
      </c>
      <c r="G86" s="46">
        <v>38.706070599999897</v>
      </c>
      <c r="H86" s="46">
        <v>-77.2052944</v>
      </c>
      <c r="I86" s="49">
        <f>IF(D86="NB",'Panel Dimensions'!$B$12,IF(D86="SB",'Panel Dimensions'!$B$12,IF(D86="NB (12x18)",'Panel Dimensions'!$C$12,IF(D86="SB (12x18)",'Panel Dimensions'!$C$12))))</f>
        <v>3</v>
      </c>
      <c r="J86" s="38">
        <v>1</v>
      </c>
      <c r="K86" s="38" t="s">
        <v>9</v>
      </c>
      <c r="L86" s="38">
        <v>0</v>
      </c>
      <c r="M86" s="50">
        <v>1</v>
      </c>
      <c r="N86" s="51">
        <v>0.75</v>
      </c>
      <c r="O86" s="51">
        <f t="shared" si="2"/>
        <v>3.75</v>
      </c>
      <c r="P86" s="52" t="s">
        <v>54</v>
      </c>
    </row>
    <row r="87" spans="1:16" ht="25.5" x14ac:dyDescent="0.25">
      <c r="A87" s="46">
        <v>86</v>
      </c>
      <c r="B87" s="47">
        <v>86</v>
      </c>
      <c r="C87" s="47" t="s">
        <v>15</v>
      </c>
      <c r="D87" s="48" t="s">
        <v>17</v>
      </c>
      <c r="E87" s="38" t="s">
        <v>13</v>
      </c>
      <c r="F87" s="38" t="s">
        <v>355</v>
      </c>
      <c r="G87" s="46">
        <v>38.706762900000001</v>
      </c>
      <c r="H87" s="46">
        <v>-77.204506499999894</v>
      </c>
      <c r="I87" s="49">
        <f>IF(D87="NB",'Panel Dimensions'!$B$12,IF(D87="SB",'Panel Dimensions'!$B$12,IF(D87="NB (12x18)",'Panel Dimensions'!$C$12,IF(D87="SB (12x18)",'Panel Dimensions'!$C$12))))</f>
        <v>3</v>
      </c>
      <c r="J87" s="38">
        <v>1</v>
      </c>
      <c r="K87" s="38" t="s">
        <v>9</v>
      </c>
      <c r="L87" s="38">
        <v>0</v>
      </c>
      <c r="M87" s="50">
        <v>1</v>
      </c>
      <c r="N87" s="51">
        <v>0.5</v>
      </c>
      <c r="O87" s="51">
        <f t="shared" si="2"/>
        <v>3.5</v>
      </c>
      <c r="P87" s="52" t="s">
        <v>190</v>
      </c>
    </row>
    <row r="88" spans="1:16" ht="38.25" x14ac:dyDescent="0.25">
      <c r="A88" s="46">
        <v>87</v>
      </c>
      <c r="B88" s="47">
        <v>87</v>
      </c>
      <c r="C88" s="47" t="s">
        <v>7</v>
      </c>
      <c r="D88" s="48" t="s">
        <v>17</v>
      </c>
      <c r="E88" s="38" t="s">
        <v>296</v>
      </c>
      <c r="F88" s="38" t="s">
        <v>326</v>
      </c>
      <c r="G88" s="46">
        <v>38.707653999999899</v>
      </c>
      <c r="H88" s="46">
        <v>-77.203536200000002</v>
      </c>
      <c r="I88" s="49">
        <f>IF(D88="NB",'Panel Dimensions'!$B$12,IF(D88="SB",'Panel Dimensions'!$B$12,IF(D88="NB (12x18)",'Panel Dimensions'!$C$12,IF(D88="SB (12x18)",'Panel Dimensions'!$C$12))))</f>
        <v>3</v>
      </c>
      <c r="J88" s="38">
        <v>1</v>
      </c>
      <c r="K88" s="38" t="s">
        <v>9</v>
      </c>
      <c r="L88" s="38">
        <v>0</v>
      </c>
      <c r="M88" s="50">
        <v>2</v>
      </c>
      <c r="N88" s="51">
        <v>1.25</v>
      </c>
      <c r="O88" s="51">
        <f t="shared" si="2"/>
        <v>4.25</v>
      </c>
      <c r="P88" s="52" t="s">
        <v>52</v>
      </c>
    </row>
    <row r="89" spans="1:16" ht="25.5" x14ac:dyDescent="0.25">
      <c r="A89" s="46">
        <v>88</v>
      </c>
      <c r="B89" s="47">
        <v>88</v>
      </c>
      <c r="C89" s="47" t="s">
        <v>7</v>
      </c>
      <c r="D89" s="48" t="s">
        <v>17</v>
      </c>
      <c r="E89" s="38" t="s">
        <v>140</v>
      </c>
      <c r="F89" s="38" t="s">
        <v>249</v>
      </c>
      <c r="G89" s="46">
        <v>38.7097549</v>
      </c>
      <c r="H89" s="46">
        <v>-77.193876200000005</v>
      </c>
      <c r="I89" s="49">
        <f>IF(D89="NB",'Panel Dimensions'!$B$12,IF(D89="SB",'Panel Dimensions'!$B$12,IF(D89="NB (12x18)",'Panel Dimensions'!$C$12,IF(D89="SB (12x18)",'Panel Dimensions'!$C$12))))</f>
        <v>3</v>
      </c>
      <c r="J89" s="38">
        <v>1</v>
      </c>
      <c r="K89" s="38" t="s">
        <v>9</v>
      </c>
      <c r="L89" s="38">
        <v>0</v>
      </c>
      <c r="M89" s="50">
        <v>1</v>
      </c>
      <c r="N89" s="51">
        <v>0.5</v>
      </c>
      <c r="O89" s="51">
        <f t="shared" si="2"/>
        <v>3.5</v>
      </c>
      <c r="P89" s="52" t="s">
        <v>143</v>
      </c>
    </row>
    <row r="90" spans="1:16" x14ac:dyDescent="0.25">
      <c r="A90" s="46">
        <v>89</v>
      </c>
      <c r="B90" s="47">
        <v>89</v>
      </c>
      <c r="C90" s="47" t="s">
        <v>7</v>
      </c>
      <c r="D90" s="48" t="s">
        <v>17</v>
      </c>
      <c r="E90" s="38" t="s">
        <v>22</v>
      </c>
      <c r="F90" s="38" t="s">
        <v>48</v>
      </c>
      <c r="G90" s="46">
        <v>38.709687899999899</v>
      </c>
      <c r="H90" s="46">
        <v>-77.193147999999894</v>
      </c>
      <c r="I90" s="49">
        <f>IF(D90="NB",'Panel Dimensions'!$B$12,IF(D90="SB",'Panel Dimensions'!$B$12,IF(D90="NB (12x18)",'Panel Dimensions'!$C$12,IF(D90="SB (12x18)",'Panel Dimensions'!$C$12))))</f>
        <v>3</v>
      </c>
      <c r="J90" s="38">
        <v>1</v>
      </c>
      <c r="K90" s="38" t="s">
        <v>9</v>
      </c>
      <c r="L90" s="38">
        <v>0</v>
      </c>
      <c r="M90" s="50">
        <v>1</v>
      </c>
      <c r="N90" s="51">
        <v>0.75</v>
      </c>
      <c r="O90" s="51">
        <f t="shared" si="2"/>
        <v>3.75</v>
      </c>
      <c r="P90" s="52" t="s">
        <v>49</v>
      </c>
    </row>
    <row r="91" spans="1:16" ht="25.5" x14ac:dyDescent="0.25">
      <c r="A91" s="46">
        <v>90</v>
      </c>
      <c r="B91" s="47">
        <v>90</v>
      </c>
      <c r="C91" s="47" t="s">
        <v>7</v>
      </c>
      <c r="D91" s="48" t="s">
        <v>17</v>
      </c>
      <c r="E91" s="38" t="s">
        <v>18</v>
      </c>
      <c r="F91" s="38" t="s">
        <v>50</v>
      </c>
      <c r="G91" s="46">
        <v>38.709451399999899</v>
      </c>
      <c r="H91" s="46">
        <v>-77.192627000000002</v>
      </c>
      <c r="I91" s="49">
        <f>IF(D91="NB",'Panel Dimensions'!$B$12,IF(D91="SB",'Panel Dimensions'!$B$12,IF(D91="NB (12x18)",'Panel Dimensions'!$C$12,IF(D91="SB (12x18)",'Panel Dimensions'!$C$12))))</f>
        <v>3</v>
      </c>
      <c r="J91" s="38">
        <v>1</v>
      </c>
      <c r="K91" s="38" t="s">
        <v>9</v>
      </c>
      <c r="L91" s="38">
        <v>0</v>
      </c>
      <c r="M91" s="50">
        <v>1</v>
      </c>
      <c r="N91" s="51">
        <v>0.75</v>
      </c>
      <c r="O91" s="51">
        <f t="shared" si="2"/>
        <v>3.75</v>
      </c>
      <c r="P91" s="52" t="s">
        <v>51</v>
      </c>
    </row>
    <row r="92" spans="1:16" ht="38.25" x14ac:dyDescent="0.25">
      <c r="A92" s="46">
        <v>91</v>
      </c>
      <c r="B92" s="47">
        <v>91</v>
      </c>
      <c r="C92" s="47" t="s">
        <v>7</v>
      </c>
      <c r="D92" s="48" t="s">
        <v>17</v>
      </c>
      <c r="E92" s="38" t="s">
        <v>13</v>
      </c>
      <c r="F92" s="38" t="s">
        <v>260</v>
      </c>
      <c r="G92" s="46">
        <v>38.709833400000001</v>
      </c>
      <c r="H92" s="46">
        <v>-77.192596100000003</v>
      </c>
      <c r="I92" s="49">
        <f>IF(D92="NB",'Panel Dimensions'!$B$12,IF(D92="SB",'Panel Dimensions'!$B$12,IF(D92="NB (12x18)",'Panel Dimensions'!$C$12,IF(D92="SB (12x18)",'Panel Dimensions'!$C$12))))</f>
        <v>3</v>
      </c>
      <c r="J92" s="38">
        <v>1</v>
      </c>
      <c r="K92" s="38" t="s">
        <v>9</v>
      </c>
      <c r="L92" s="38">
        <v>0</v>
      </c>
      <c r="M92" s="50">
        <v>1</v>
      </c>
      <c r="N92" s="51">
        <v>0.5</v>
      </c>
      <c r="O92" s="51">
        <f t="shared" si="2"/>
        <v>3.5</v>
      </c>
      <c r="P92" s="52" t="s">
        <v>168</v>
      </c>
    </row>
    <row r="93" spans="1:16" ht="25.5" x14ac:dyDescent="0.25">
      <c r="A93" s="46">
        <v>92</v>
      </c>
      <c r="B93" s="47">
        <v>92</v>
      </c>
      <c r="C93" s="47" t="s">
        <v>7</v>
      </c>
      <c r="D93" s="48" t="s">
        <v>17</v>
      </c>
      <c r="E93" s="38" t="s">
        <v>140</v>
      </c>
      <c r="F93" s="39" t="s">
        <v>356</v>
      </c>
      <c r="G93" s="46">
        <v>38.7439106</v>
      </c>
      <c r="H93" s="46">
        <v>-77.151955999999899</v>
      </c>
      <c r="I93" s="49">
        <f>IF(D93="NB",'Panel Dimensions'!$B$12,IF(D93="SB",'Panel Dimensions'!$B$12,IF(D93="NB (12x18)",'Panel Dimensions'!$C$12,IF(D93="SB (12x18)",'Panel Dimensions'!$C$12))))</f>
        <v>3</v>
      </c>
      <c r="J93" s="38">
        <v>1</v>
      </c>
      <c r="K93" s="38" t="s">
        <v>9</v>
      </c>
      <c r="L93" s="38">
        <v>0</v>
      </c>
      <c r="M93" s="50">
        <v>1</v>
      </c>
      <c r="N93" s="51">
        <v>0.5</v>
      </c>
      <c r="O93" s="51">
        <f t="shared" si="2"/>
        <v>3.5</v>
      </c>
      <c r="P93" s="52" t="s">
        <v>142</v>
      </c>
    </row>
    <row r="94" spans="1:16" ht="38.25" x14ac:dyDescent="0.25">
      <c r="A94" s="46">
        <v>93</v>
      </c>
      <c r="B94" s="47">
        <v>93</v>
      </c>
      <c r="C94" s="47" t="s">
        <v>7</v>
      </c>
      <c r="D94" s="48" t="s">
        <v>17</v>
      </c>
      <c r="E94" s="38" t="s">
        <v>22</v>
      </c>
      <c r="F94" s="38" t="s">
        <v>46</v>
      </c>
      <c r="G94" s="46">
        <v>38.744155399999897</v>
      </c>
      <c r="H94" s="46">
        <v>-77.150217900000001</v>
      </c>
      <c r="I94" s="49">
        <f>IF(D94="NB",'Panel Dimensions'!$B$12,IF(D94="SB",'Panel Dimensions'!$B$12,IF(D94="NB (12x18)",'Panel Dimensions'!$C$12,IF(D94="SB (12x18)",'Panel Dimensions'!$C$12))))</f>
        <v>3</v>
      </c>
      <c r="J94" s="38">
        <v>1</v>
      </c>
      <c r="K94" s="38" t="s">
        <v>9</v>
      </c>
      <c r="L94" s="38">
        <v>0</v>
      </c>
      <c r="M94" s="50">
        <v>1</v>
      </c>
      <c r="N94" s="51">
        <v>0.75</v>
      </c>
      <c r="O94" s="51">
        <f t="shared" si="2"/>
        <v>3.75</v>
      </c>
      <c r="P94" s="52" t="s">
        <v>47</v>
      </c>
    </row>
    <row r="95" spans="1:16" ht="25.5" x14ac:dyDescent="0.25">
      <c r="A95" s="46">
        <v>94</v>
      </c>
      <c r="B95" s="47">
        <v>94</v>
      </c>
      <c r="C95" s="47" t="s">
        <v>7</v>
      </c>
      <c r="D95" s="48" t="s">
        <v>17</v>
      </c>
      <c r="E95" s="38" t="s">
        <v>18</v>
      </c>
      <c r="F95" s="38" t="s">
        <v>44</v>
      </c>
      <c r="G95" s="46">
        <v>38.743900199999899</v>
      </c>
      <c r="H95" s="46">
        <v>-77.149381000000005</v>
      </c>
      <c r="I95" s="49">
        <f>IF(D95="NB",'Panel Dimensions'!$B$12,IF(D95="SB",'Panel Dimensions'!$B$12,IF(D95="NB (12x18)",'Panel Dimensions'!$C$12,IF(D95="SB (12x18)",'Panel Dimensions'!$C$12))))</f>
        <v>3</v>
      </c>
      <c r="J95" s="38">
        <v>1</v>
      </c>
      <c r="K95" s="38" t="s">
        <v>9</v>
      </c>
      <c r="L95" s="38">
        <v>0</v>
      </c>
      <c r="M95" s="50">
        <v>1</v>
      </c>
      <c r="N95" s="51">
        <v>0.75</v>
      </c>
      <c r="O95" s="51">
        <f t="shared" si="2"/>
        <v>3.75</v>
      </c>
      <c r="P95" s="47" t="s">
        <v>45</v>
      </c>
    </row>
    <row r="96" spans="1:16" ht="25.5" x14ac:dyDescent="0.25">
      <c r="A96" s="46">
        <v>95</v>
      </c>
      <c r="B96" s="47">
        <v>95</v>
      </c>
      <c r="C96" s="47" t="s">
        <v>7</v>
      </c>
      <c r="D96" s="48" t="s">
        <v>17</v>
      </c>
      <c r="E96" s="38" t="s">
        <v>13</v>
      </c>
      <c r="F96" s="38" t="s">
        <v>243</v>
      </c>
      <c r="G96" s="46">
        <v>38.743289300000001</v>
      </c>
      <c r="H96" s="46">
        <v>-77.149257700000007</v>
      </c>
      <c r="I96" s="49">
        <f>IF(D96="NB",'Panel Dimensions'!$B$12,IF(D96="SB",'Panel Dimensions'!$B$12,IF(D96="NB (12x18)",'Panel Dimensions'!$C$12,IF(D96="SB (12x18)",'Panel Dimensions'!$C$12))))</f>
        <v>3</v>
      </c>
      <c r="J96" s="38">
        <v>1</v>
      </c>
      <c r="K96" s="38" t="s">
        <v>9</v>
      </c>
      <c r="L96" s="38">
        <v>0</v>
      </c>
      <c r="M96" s="50">
        <v>1</v>
      </c>
      <c r="N96" s="51">
        <v>0.5</v>
      </c>
      <c r="O96" s="51">
        <f t="shared" si="2"/>
        <v>3.5</v>
      </c>
      <c r="P96" s="47" t="s">
        <v>45</v>
      </c>
    </row>
    <row r="97" spans="1:16" ht="25.5" x14ac:dyDescent="0.25">
      <c r="A97" s="46">
        <v>96</v>
      </c>
      <c r="B97" s="47">
        <v>96</v>
      </c>
      <c r="C97" s="47" t="s">
        <v>7</v>
      </c>
      <c r="D97" s="48" t="s">
        <v>17</v>
      </c>
      <c r="E97" s="38" t="s">
        <v>140</v>
      </c>
      <c r="F97" s="38" t="s">
        <v>250</v>
      </c>
      <c r="G97" s="46">
        <v>38.717894000000001</v>
      </c>
      <c r="H97" s="46">
        <v>-77.132963200000006</v>
      </c>
      <c r="I97" s="49">
        <f>IF(D97="NB",'Panel Dimensions'!$B$12,IF(D97="SB",'Panel Dimensions'!$B$12,IF(D97="NB (12x18)",'Panel Dimensions'!$C$12,IF(D97="SB (12x18)",'Panel Dimensions'!$C$12))))</f>
        <v>3</v>
      </c>
      <c r="J97" s="38">
        <v>1</v>
      </c>
      <c r="K97" s="38" t="s">
        <v>9</v>
      </c>
      <c r="L97" s="38">
        <v>0</v>
      </c>
      <c r="M97" s="50">
        <v>1</v>
      </c>
      <c r="N97" s="51">
        <v>0.5</v>
      </c>
      <c r="O97" s="51">
        <f t="shared" si="2"/>
        <v>3.5</v>
      </c>
      <c r="P97" s="52" t="s">
        <v>198</v>
      </c>
    </row>
    <row r="98" spans="1:16" ht="25.5" x14ac:dyDescent="0.25">
      <c r="A98" s="46">
        <v>97</v>
      </c>
      <c r="B98" s="47">
        <v>97</v>
      </c>
      <c r="C98" s="47" t="s">
        <v>7</v>
      </c>
      <c r="D98" s="48" t="s">
        <v>17</v>
      </c>
      <c r="E98" s="38" t="s">
        <v>40</v>
      </c>
      <c r="F98" s="38" t="s">
        <v>42</v>
      </c>
      <c r="G98" s="46">
        <v>38.717326900000003</v>
      </c>
      <c r="H98" s="46">
        <v>-77.132821100000001</v>
      </c>
      <c r="I98" s="49">
        <f>IF(D98="NB",'Panel Dimensions'!$B$12,IF(D98="SB",'Panel Dimensions'!$B$12,IF(D98="NB (12x18)",'Panel Dimensions'!$C$12,IF(D98="SB (12x18)",'Panel Dimensions'!$C$12))))</f>
        <v>3</v>
      </c>
      <c r="J98" s="38">
        <v>1</v>
      </c>
      <c r="K98" s="38" t="s">
        <v>9</v>
      </c>
      <c r="L98" s="38">
        <v>0</v>
      </c>
      <c r="M98" s="50">
        <v>1</v>
      </c>
      <c r="N98" s="51">
        <v>0.75</v>
      </c>
      <c r="O98" s="51">
        <f t="shared" ref="O98:O129" si="3">I98+N98</f>
        <v>3.75</v>
      </c>
      <c r="P98" s="52" t="s">
        <v>43</v>
      </c>
    </row>
    <row r="99" spans="1:16" ht="38.25" x14ac:dyDescent="0.25">
      <c r="A99" s="46">
        <v>98</v>
      </c>
      <c r="B99" s="47">
        <v>98</v>
      </c>
      <c r="C99" s="47" t="s">
        <v>7</v>
      </c>
      <c r="D99" s="48" t="s">
        <v>17</v>
      </c>
      <c r="E99" s="38" t="s">
        <v>40</v>
      </c>
      <c r="F99" s="38" t="s">
        <v>39</v>
      </c>
      <c r="G99" s="46">
        <v>38.716731500000002</v>
      </c>
      <c r="H99" s="46">
        <v>-77.132490500000003</v>
      </c>
      <c r="I99" s="49">
        <f>IF(D99="NB",'Panel Dimensions'!$B$12,IF(D99="SB",'Panel Dimensions'!$B$12,IF(D99="NB (12x18)",'Panel Dimensions'!$C$12,IF(D99="SB (12x18)",'Panel Dimensions'!$C$12))))</f>
        <v>3</v>
      </c>
      <c r="J99" s="38">
        <v>1</v>
      </c>
      <c r="K99" s="38" t="s">
        <v>9</v>
      </c>
      <c r="L99" s="38">
        <v>0</v>
      </c>
      <c r="M99" s="50">
        <v>1</v>
      </c>
      <c r="N99" s="51">
        <v>0.75</v>
      </c>
      <c r="O99" s="51">
        <f t="shared" si="3"/>
        <v>3.75</v>
      </c>
      <c r="P99" s="52" t="s">
        <v>41</v>
      </c>
    </row>
    <row r="100" spans="1:16" x14ac:dyDescent="0.25">
      <c r="A100" s="46">
        <v>99</v>
      </c>
      <c r="B100" s="47">
        <v>99</v>
      </c>
      <c r="C100" s="47" t="s">
        <v>7</v>
      </c>
      <c r="D100" s="48" t="s">
        <v>17</v>
      </c>
      <c r="E100" s="38" t="s">
        <v>13</v>
      </c>
      <c r="F100" s="39" t="s">
        <v>357</v>
      </c>
      <c r="G100" s="46">
        <v>38.715899700000001</v>
      </c>
      <c r="H100" s="46">
        <v>-77.132338300000001</v>
      </c>
      <c r="I100" s="49">
        <f>IF(D100="NB",'Panel Dimensions'!$B$12,IF(D100="SB",'Panel Dimensions'!$B$12,IF(D100="NB (12x18)",'Panel Dimensions'!$C$12,IF(D100="SB (12x18)",'Panel Dimensions'!$C$12))))</f>
        <v>3</v>
      </c>
      <c r="J100" s="38">
        <v>1</v>
      </c>
      <c r="K100" s="38" t="s">
        <v>9</v>
      </c>
      <c r="L100" s="38">
        <v>0</v>
      </c>
      <c r="M100" s="50">
        <v>1</v>
      </c>
      <c r="N100" s="51">
        <v>0.5</v>
      </c>
      <c r="O100" s="51">
        <f t="shared" si="3"/>
        <v>3.5</v>
      </c>
      <c r="P100" s="52" t="s">
        <v>28</v>
      </c>
    </row>
    <row r="101" spans="1:16" ht="25.5" x14ac:dyDescent="0.25">
      <c r="A101" s="46">
        <v>100</v>
      </c>
      <c r="B101" s="47">
        <v>100</v>
      </c>
      <c r="C101" s="47" t="s">
        <v>15</v>
      </c>
      <c r="D101" s="48" t="s">
        <v>17</v>
      </c>
      <c r="E101" s="38" t="s">
        <v>140</v>
      </c>
      <c r="F101" s="38" t="s">
        <v>251</v>
      </c>
      <c r="G101" s="46">
        <v>38.712800700000003</v>
      </c>
      <c r="H101" s="46">
        <v>-77.0896019999999</v>
      </c>
      <c r="I101" s="49">
        <f>IF(D101="NB",'Panel Dimensions'!$B$12,IF(D101="SB",'Panel Dimensions'!$B$12,IF(D101="NB (12x18)",'Panel Dimensions'!$C$12,IF(D101="SB (12x18)",'Panel Dimensions'!$C$12))))</f>
        <v>3</v>
      </c>
      <c r="J101" s="38">
        <v>1</v>
      </c>
      <c r="K101" s="38" t="s">
        <v>9</v>
      </c>
      <c r="L101" s="38">
        <v>0</v>
      </c>
      <c r="M101" s="50">
        <v>1</v>
      </c>
      <c r="N101" s="51">
        <v>0.5</v>
      </c>
      <c r="O101" s="51">
        <f t="shared" si="3"/>
        <v>3.5</v>
      </c>
      <c r="P101" s="52" t="s">
        <v>141</v>
      </c>
    </row>
    <row r="102" spans="1:16" x14ac:dyDescent="0.25">
      <c r="A102" s="46">
        <v>101</v>
      </c>
      <c r="B102" s="47">
        <v>101</v>
      </c>
      <c r="C102" s="47" t="s">
        <v>108</v>
      </c>
      <c r="D102" s="48" t="s">
        <v>17</v>
      </c>
      <c r="E102" s="38" t="s">
        <v>40</v>
      </c>
      <c r="F102" s="38" t="s">
        <v>352</v>
      </c>
      <c r="G102" s="46">
        <v>38.711463799999898</v>
      </c>
      <c r="H102" s="46">
        <v>-77.087898100000004</v>
      </c>
      <c r="I102" s="49">
        <f>IF(D102="NB",'Panel Dimensions'!$B$12,IF(D102="SB",'Panel Dimensions'!$B$12,IF(D102="NB (12x18)",'Panel Dimensions'!$C$12,IF(D102="SB (12x18)",'Panel Dimensions'!$C$12))))</f>
        <v>3</v>
      </c>
      <c r="J102" s="38">
        <v>1</v>
      </c>
      <c r="K102" s="38" t="s">
        <v>9</v>
      </c>
      <c r="L102" s="38">
        <v>0</v>
      </c>
      <c r="M102" s="50">
        <v>1</v>
      </c>
      <c r="N102" s="51">
        <v>0.75</v>
      </c>
      <c r="O102" s="51">
        <f t="shared" si="3"/>
        <v>3.75</v>
      </c>
      <c r="P102" s="52" t="s">
        <v>129</v>
      </c>
    </row>
    <row r="103" spans="1:16" ht="25.5" x14ac:dyDescent="0.25">
      <c r="A103" s="46">
        <v>102</v>
      </c>
      <c r="B103" s="47">
        <v>102</v>
      </c>
      <c r="C103" s="47" t="s">
        <v>108</v>
      </c>
      <c r="D103" s="48" t="s">
        <v>17</v>
      </c>
      <c r="E103" s="38" t="s">
        <v>9</v>
      </c>
      <c r="F103" s="38" t="s">
        <v>353</v>
      </c>
      <c r="G103" s="46">
        <v>38.711487499999897</v>
      </c>
      <c r="H103" s="46">
        <v>-77.087698099999898</v>
      </c>
      <c r="I103" s="49">
        <f>IF(D103="NB",'Panel Dimensions'!$B$12,IF(D103="SB",'Panel Dimensions'!$B$12,IF(D103="NB (12x18)",'Panel Dimensions'!$C$12,IF(D103="SB (12x18)",'Panel Dimensions'!$C$12))))</f>
        <v>3</v>
      </c>
      <c r="J103" s="38">
        <v>1</v>
      </c>
      <c r="K103" s="38" t="s">
        <v>9</v>
      </c>
      <c r="L103" s="38">
        <v>0</v>
      </c>
      <c r="M103" s="50">
        <v>0</v>
      </c>
      <c r="O103" s="51">
        <f t="shared" si="3"/>
        <v>3</v>
      </c>
      <c r="P103" s="52" t="s">
        <v>238</v>
      </c>
    </row>
    <row r="104" spans="1:16" ht="25.5" x14ac:dyDescent="0.25">
      <c r="A104" s="46">
        <v>103</v>
      </c>
      <c r="B104" s="47">
        <v>103</v>
      </c>
      <c r="C104" s="47" t="s">
        <v>108</v>
      </c>
      <c r="D104" s="48" t="s">
        <v>17</v>
      </c>
      <c r="E104" s="38" t="s">
        <v>138</v>
      </c>
      <c r="F104" s="38" t="s">
        <v>350</v>
      </c>
      <c r="G104" s="46">
        <v>38.710984500000002</v>
      </c>
      <c r="H104" s="46">
        <v>-77.085484100000002</v>
      </c>
      <c r="I104" s="49">
        <f>IF(D104="NB",'Panel Dimensions'!$B$12,IF(D104="SB",'Panel Dimensions'!$B$12,IF(D104="NB (12x18)",'Panel Dimensions'!$C$12,IF(D104="SB (12x18)",'Panel Dimensions'!$C$12))))</f>
        <v>3</v>
      </c>
      <c r="J104" s="38">
        <v>1</v>
      </c>
      <c r="K104" s="38" t="s">
        <v>9</v>
      </c>
      <c r="L104" s="38">
        <v>0</v>
      </c>
      <c r="M104" s="50">
        <v>1</v>
      </c>
      <c r="N104" s="51">
        <v>0.5</v>
      </c>
      <c r="O104" s="51">
        <f t="shared" si="3"/>
        <v>3.5</v>
      </c>
      <c r="P104" s="52" t="s">
        <v>139</v>
      </c>
    </row>
    <row r="105" spans="1:16" ht="25.5" x14ac:dyDescent="0.25">
      <c r="A105" s="46">
        <v>104</v>
      </c>
      <c r="B105" s="47">
        <v>104</v>
      </c>
      <c r="C105" s="47" t="s">
        <v>108</v>
      </c>
      <c r="D105" s="48" t="s">
        <v>17</v>
      </c>
      <c r="E105" s="38" t="s">
        <v>295</v>
      </c>
      <c r="F105" s="38" t="s">
        <v>351</v>
      </c>
      <c r="G105" s="46">
        <v>38.7109594</v>
      </c>
      <c r="H105" s="46">
        <v>-77.085459999999898</v>
      </c>
      <c r="I105" s="49">
        <f>IF(D105="NB",'Panel Dimensions'!$B$12,IF(D105="SB",'Panel Dimensions'!$B$12,IF(D105="NB (12x18)",'Panel Dimensions'!$C$12,IF(D105="SB (12x18)",'Panel Dimensions'!$C$12))))</f>
        <v>3</v>
      </c>
      <c r="J105" s="38">
        <v>1</v>
      </c>
      <c r="K105" s="38" t="s">
        <v>9</v>
      </c>
      <c r="L105" s="38">
        <v>0</v>
      </c>
      <c r="M105" s="50">
        <v>2</v>
      </c>
      <c r="N105" s="51">
        <v>1.25</v>
      </c>
      <c r="O105" s="51">
        <f t="shared" si="3"/>
        <v>4.25</v>
      </c>
      <c r="P105" s="52" t="s">
        <v>167</v>
      </c>
    </row>
    <row r="106" spans="1:16" ht="38.25" x14ac:dyDescent="0.25">
      <c r="A106" s="46">
        <v>105</v>
      </c>
      <c r="B106" s="47">
        <v>105</v>
      </c>
      <c r="C106" s="47" t="s">
        <v>7</v>
      </c>
      <c r="D106" s="48" t="s">
        <v>17</v>
      </c>
      <c r="E106" s="38" t="s">
        <v>71</v>
      </c>
      <c r="F106" s="38" t="s">
        <v>348</v>
      </c>
      <c r="G106" s="46">
        <v>38.7153402</v>
      </c>
      <c r="H106" s="46">
        <v>-77.046960200000001</v>
      </c>
      <c r="I106" s="49">
        <f>IF(D106="NB",'Panel Dimensions'!$B$12,IF(D106="SB",'Panel Dimensions'!$B$12,IF(D106="NB (12x18)",'Panel Dimensions'!$C$12,IF(D106="SB (12x18)",'Panel Dimensions'!$C$12))))</f>
        <v>3</v>
      </c>
      <c r="J106" s="38">
        <v>1</v>
      </c>
      <c r="K106" s="38" t="s">
        <v>9</v>
      </c>
      <c r="L106" s="38">
        <v>0</v>
      </c>
      <c r="M106" s="50">
        <v>1</v>
      </c>
      <c r="N106" s="51">
        <v>0.75</v>
      </c>
      <c r="O106" s="51">
        <f t="shared" si="3"/>
        <v>3.75</v>
      </c>
      <c r="P106" s="52" t="s">
        <v>237</v>
      </c>
    </row>
    <row r="107" spans="1:16" ht="38.25" x14ac:dyDescent="0.25">
      <c r="A107" s="46">
        <v>106</v>
      </c>
      <c r="B107" s="47">
        <v>106</v>
      </c>
      <c r="C107" s="47" t="s">
        <v>108</v>
      </c>
      <c r="D107" s="48" t="s">
        <v>17</v>
      </c>
      <c r="E107" s="38" t="s">
        <v>18</v>
      </c>
      <c r="F107" s="38" t="s">
        <v>349</v>
      </c>
      <c r="G107" s="46">
        <v>38.715400500000001</v>
      </c>
      <c r="H107" s="46">
        <v>-77.046921299999894</v>
      </c>
      <c r="I107" s="49">
        <f>IF(D107="NB",'Panel Dimensions'!$B$12,IF(D107="SB",'Panel Dimensions'!$B$12,IF(D107="NB (12x18)",'Panel Dimensions'!$C$12,IF(D107="SB (12x18)",'Panel Dimensions'!$C$12))))</f>
        <v>3</v>
      </c>
      <c r="J107" s="38">
        <v>1</v>
      </c>
      <c r="K107" s="38" t="s">
        <v>9</v>
      </c>
      <c r="L107" s="38">
        <v>0</v>
      </c>
      <c r="M107" s="50">
        <v>1</v>
      </c>
      <c r="N107" s="51">
        <v>0.75</v>
      </c>
      <c r="O107" s="51">
        <f t="shared" si="3"/>
        <v>3.75</v>
      </c>
      <c r="P107" s="52" t="s">
        <v>128</v>
      </c>
    </row>
    <row r="108" spans="1:16" ht="25.5" x14ac:dyDescent="0.25">
      <c r="A108" s="46">
        <v>107</v>
      </c>
      <c r="B108" s="47">
        <v>107</v>
      </c>
      <c r="C108" s="47" t="s">
        <v>108</v>
      </c>
      <c r="D108" s="48" t="s">
        <v>17</v>
      </c>
      <c r="E108" s="38" t="s">
        <v>22</v>
      </c>
      <c r="F108" s="38" t="s">
        <v>347</v>
      </c>
      <c r="G108" s="46">
        <v>38.746614000000001</v>
      </c>
      <c r="H108" s="46">
        <v>-77.049063099999898</v>
      </c>
      <c r="I108" s="49">
        <f>IF(D108="NB",'Panel Dimensions'!$B$12,IF(D108="SB",'Panel Dimensions'!$B$12,IF(D108="NB (12x18)",'Panel Dimensions'!$C$12,IF(D108="SB (12x18)",'Panel Dimensions'!$C$12))))</f>
        <v>3</v>
      </c>
      <c r="J108" s="38">
        <v>1</v>
      </c>
      <c r="K108" s="38" t="s">
        <v>9</v>
      </c>
      <c r="L108" s="38">
        <v>0</v>
      </c>
      <c r="M108" s="50">
        <v>1</v>
      </c>
      <c r="N108" s="51">
        <v>0.75</v>
      </c>
      <c r="O108" s="51">
        <f t="shared" si="3"/>
        <v>3.75</v>
      </c>
      <c r="P108" s="52" t="s">
        <v>164</v>
      </c>
    </row>
    <row r="109" spans="1:16" ht="25.5" x14ac:dyDescent="0.25">
      <c r="A109" s="46">
        <v>108</v>
      </c>
      <c r="B109" s="47">
        <v>108</v>
      </c>
      <c r="C109" s="47" t="s">
        <v>108</v>
      </c>
      <c r="D109" s="48" t="s">
        <v>17</v>
      </c>
      <c r="E109" s="38" t="s">
        <v>196</v>
      </c>
      <c r="F109" s="38" t="s">
        <v>346</v>
      </c>
      <c r="G109" s="46">
        <v>38.7467191</v>
      </c>
      <c r="H109" s="46">
        <v>-77.049040899999895</v>
      </c>
      <c r="I109" s="49">
        <f>IF(D109="NB",'Panel Dimensions'!$B$12,IF(D109="SB",'Panel Dimensions'!$B$12,IF(D109="NB (12x18)",'Panel Dimensions'!$C$12,IF(D109="SB (12x18)",'Panel Dimensions'!$C$12))))</f>
        <v>3</v>
      </c>
      <c r="J109" s="38">
        <v>0</v>
      </c>
      <c r="K109" s="38" t="s">
        <v>9</v>
      </c>
      <c r="L109" s="38">
        <v>0</v>
      </c>
      <c r="M109" s="50">
        <v>1</v>
      </c>
      <c r="N109" s="51">
        <v>0.5</v>
      </c>
      <c r="O109" s="51">
        <f t="shared" si="3"/>
        <v>3.5</v>
      </c>
      <c r="P109" s="52" t="s">
        <v>197</v>
      </c>
    </row>
    <row r="110" spans="1:16" x14ac:dyDescent="0.25">
      <c r="A110" s="46">
        <v>109</v>
      </c>
      <c r="B110" s="47">
        <v>109</v>
      </c>
      <c r="C110" s="47" t="s">
        <v>108</v>
      </c>
      <c r="D110" s="48" t="s">
        <v>17</v>
      </c>
      <c r="E110" s="38" t="s">
        <v>162</v>
      </c>
      <c r="F110" s="38" t="s">
        <v>261</v>
      </c>
      <c r="G110" s="46">
        <v>38.7467975</v>
      </c>
      <c r="H110" s="46">
        <v>-77.048421399999896</v>
      </c>
      <c r="I110" s="49">
        <f>IF(D110="NB",'Panel Dimensions'!$B$12,IF(D110="SB",'Panel Dimensions'!$B$12,IF(D110="NB (12x18)",'Panel Dimensions'!$C$12,IF(D110="SB (12x18)",'Panel Dimensions'!$C$12))))</f>
        <v>3</v>
      </c>
      <c r="J110" s="38">
        <v>0</v>
      </c>
      <c r="K110" s="38" t="s">
        <v>9</v>
      </c>
      <c r="L110" s="38">
        <v>0</v>
      </c>
      <c r="M110" s="50">
        <v>1</v>
      </c>
      <c r="N110" s="51">
        <v>0.5</v>
      </c>
      <c r="O110" s="51">
        <f t="shared" si="3"/>
        <v>3.5</v>
      </c>
      <c r="P110" s="52" t="s">
        <v>163</v>
      </c>
    </row>
    <row r="111" spans="1:16" ht="25.5" x14ac:dyDescent="0.25">
      <c r="A111" s="46">
        <v>110</v>
      </c>
      <c r="B111" s="47">
        <v>110</v>
      </c>
      <c r="C111" s="47" t="s">
        <v>108</v>
      </c>
      <c r="D111" s="48" t="s">
        <v>17</v>
      </c>
      <c r="E111" s="38" t="s">
        <v>22</v>
      </c>
      <c r="F111" s="38" t="s">
        <v>345</v>
      </c>
      <c r="G111" s="46">
        <v>38.746830000000003</v>
      </c>
      <c r="H111" s="46">
        <v>-77.048572899999897</v>
      </c>
      <c r="I111" s="49">
        <f>IF(D111="NB",'Panel Dimensions'!$B$12,IF(D111="SB",'Panel Dimensions'!$B$12,IF(D111="NB (12x18)",'Panel Dimensions'!$C$12,IF(D111="SB (12x18)",'Panel Dimensions'!$C$12))))</f>
        <v>3</v>
      </c>
      <c r="J111" s="38">
        <v>1</v>
      </c>
      <c r="K111" s="38" t="s">
        <v>9</v>
      </c>
      <c r="L111" s="38">
        <v>0</v>
      </c>
      <c r="M111" s="50">
        <v>1</v>
      </c>
      <c r="N111" s="51">
        <v>0.75</v>
      </c>
      <c r="O111" s="51">
        <f t="shared" si="3"/>
        <v>3.75</v>
      </c>
      <c r="P111" s="52" t="s">
        <v>161</v>
      </c>
    </row>
    <row r="112" spans="1:16" ht="25.5" x14ac:dyDescent="0.25">
      <c r="A112" s="46">
        <v>111</v>
      </c>
      <c r="B112" s="47">
        <v>111</v>
      </c>
      <c r="C112" s="47" t="s">
        <v>15</v>
      </c>
      <c r="D112" s="48" t="s">
        <v>17</v>
      </c>
      <c r="E112" s="38" t="s">
        <v>9</v>
      </c>
      <c r="F112" s="38" t="s">
        <v>159</v>
      </c>
      <c r="G112" s="46">
        <v>38.747580399999897</v>
      </c>
      <c r="H112" s="46">
        <v>-77.048385800000005</v>
      </c>
      <c r="I112" s="49">
        <f>IF(D112="NB",'Panel Dimensions'!$B$12,IF(D112="SB",'Panel Dimensions'!$B$12,IF(D112="NB (12x18)",'Panel Dimensions'!$C$12,IF(D112="SB (12x18)",'Panel Dimensions'!$C$12))))</f>
        <v>3</v>
      </c>
      <c r="J112" s="38">
        <v>1</v>
      </c>
      <c r="K112" s="38" t="s">
        <v>9</v>
      </c>
      <c r="L112" s="38">
        <v>0</v>
      </c>
      <c r="M112" s="50">
        <v>0</v>
      </c>
      <c r="O112" s="51">
        <f t="shared" si="3"/>
        <v>3</v>
      </c>
      <c r="P112" s="52" t="s">
        <v>160</v>
      </c>
    </row>
    <row r="113" spans="1:16" ht="25.5" x14ac:dyDescent="0.25">
      <c r="A113" s="46">
        <v>112</v>
      </c>
      <c r="B113" s="47">
        <v>112</v>
      </c>
      <c r="C113" s="47" t="s">
        <v>15</v>
      </c>
      <c r="D113" s="48" t="s">
        <v>17</v>
      </c>
      <c r="E113" s="38" t="s">
        <v>9</v>
      </c>
      <c r="F113" s="38" t="s">
        <v>343</v>
      </c>
      <c r="G113" s="46">
        <v>38.749202099999899</v>
      </c>
      <c r="H113" s="46">
        <v>-77.049219300000004</v>
      </c>
      <c r="I113" s="49">
        <f>IF(D113="NB",'Panel Dimensions'!$B$12,IF(D113="SB",'Panel Dimensions'!$B$12,IF(D113="NB (12x18)",'Panel Dimensions'!$C$12,IF(D113="SB (12x18)",'Panel Dimensions'!$C$12))))</f>
        <v>3</v>
      </c>
      <c r="J113" s="38">
        <v>1</v>
      </c>
      <c r="K113" s="38" t="s">
        <v>9</v>
      </c>
      <c r="L113" s="38">
        <v>0</v>
      </c>
      <c r="M113" s="50">
        <v>0</v>
      </c>
      <c r="O113" s="51">
        <f t="shared" si="3"/>
        <v>3</v>
      </c>
      <c r="P113" s="52" t="s">
        <v>157</v>
      </c>
    </row>
    <row r="114" spans="1:16" ht="25.5" x14ac:dyDescent="0.25">
      <c r="A114" s="46">
        <v>113</v>
      </c>
      <c r="B114" s="47">
        <v>113</v>
      </c>
      <c r="C114" s="47" t="s">
        <v>108</v>
      </c>
      <c r="D114" s="48" t="s">
        <v>17</v>
      </c>
      <c r="E114" s="38" t="s">
        <v>158</v>
      </c>
      <c r="F114" s="38" t="s">
        <v>344</v>
      </c>
      <c r="G114" s="46">
        <v>38.749245000000002</v>
      </c>
      <c r="H114" s="46">
        <v>-77.049212600000004</v>
      </c>
      <c r="I114" s="49">
        <f>IF(D114="NB",'Panel Dimensions'!$B$12,IF(D114="SB",'Panel Dimensions'!$B$12,IF(D114="NB (12x18)",'Panel Dimensions'!$C$12,IF(D114="SB (12x18)",'Panel Dimensions'!$C$12))))</f>
        <v>3</v>
      </c>
      <c r="J114" s="38">
        <v>1</v>
      </c>
      <c r="K114" s="38" t="s">
        <v>9</v>
      </c>
      <c r="L114" s="38">
        <v>0</v>
      </c>
      <c r="M114" s="50">
        <v>1</v>
      </c>
      <c r="N114" s="51">
        <v>0.75</v>
      </c>
      <c r="O114" s="51">
        <f t="shared" si="3"/>
        <v>3.75</v>
      </c>
      <c r="P114" s="47" t="s">
        <v>45</v>
      </c>
    </row>
    <row r="115" spans="1:16" ht="25.5" x14ac:dyDescent="0.25">
      <c r="A115" s="46">
        <v>114</v>
      </c>
      <c r="B115" s="47">
        <v>114</v>
      </c>
      <c r="C115" s="47" t="s">
        <v>15</v>
      </c>
      <c r="D115" s="48" t="s">
        <v>17</v>
      </c>
      <c r="E115" s="38" t="s">
        <v>140</v>
      </c>
      <c r="F115" s="38" t="s">
        <v>327</v>
      </c>
      <c r="G115" s="46">
        <v>38.792248600000001</v>
      </c>
      <c r="H115" s="46">
        <v>-77.049791999999897</v>
      </c>
      <c r="I115" s="49">
        <f>IF(D115="NB",'Panel Dimensions'!$B$12,IF(D115="SB",'Panel Dimensions'!$B$12,IF(D115="NB (12x18)",'Panel Dimensions'!$C$12,IF(D115="SB (12x18)",'Panel Dimensions'!$C$12))))</f>
        <v>3</v>
      </c>
      <c r="J115" s="38">
        <v>1</v>
      </c>
      <c r="K115" s="38" t="s">
        <v>9</v>
      </c>
      <c r="L115" s="38">
        <v>0</v>
      </c>
      <c r="M115" s="50">
        <v>1</v>
      </c>
      <c r="N115" s="51">
        <v>0.5</v>
      </c>
      <c r="O115" s="51">
        <f t="shared" si="3"/>
        <v>3.5</v>
      </c>
      <c r="P115" s="52" t="s">
        <v>137</v>
      </c>
    </row>
    <row r="116" spans="1:16" ht="38.25" x14ac:dyDescent="0.25">
      <c r="A116" s="46">
        <v>115</v>
      </c>
      <c r="B116" s="47">
        <v>115</v>
      </c>
      <c r="C116" s="47" t="s">
        <v>15</v>
      </c>
      <c r="D116" s="48" t="s">
        <v>17</v>
      </c>
      <c r="E116" s="38" t="s">
        <v>298</v>
      </c>
      <c r="F116" s="38" t="s">
        <v>354</v>
      </c>
      <c r="G116" s="46">
        <v>38.793041899999899</v>
      </c>
      <c r="H116" s="46">
        <v>-77.049419799999896</v>
      </c>
      <c r="I116" s="49">
        <f>IF(D116="NB",'Panel Dimensions'!$B$12,IF(D116="SB",'Panel Dimensions'!$B$12,IF(D116="NB (12x18)",'Panel Dimensions'!$C$12,IF(D116="SB (12x18)",'Panel Dimensions'!$C$12))))</f>
        <v>3</v>
      </c>
      <c r="J116" s="38">
        <v>1</v>
      </c>
      <c r="K116" s="38" t="s">
        <v>9</v>
      </c>
      <c r="L116" s="38">
        <v>0</v>
      </c>
      <c r="M116" s="50">
        <v>2</v>
      </c>
      <c r="N116" s="51">
        <v>1.25</v>
      </c>
      <c r="O116" s="51">
        <f t="shared" si="3"/>
        <v>4.25</v>
      </c>
      <c r="P116" s="52" t="s">
        <v>122</v>
      </c>
    </row>
    <row r="117" spans="1:16" ht="25.5" x14ac:dyDescent="0.25">
      <c r="A117" s="46">
        <v>116</v>
      </c>
      <c r="B117" s="47">
        <v>116</v>
      </c>
      <c r="C117" s="47" t="s">
        <v>15</v>
      </c>
      <c r="D117" s="48" t="s">
        <v>17</v>
      </c>
      <c r="E117" s="38" t="s">
        <v>18</v>
      </c>
      <c r="F117" s="38" t="s">
        <v>236</v>
      </c>
      <c r="G117" s="46">
        <v>38.793073</v>
      </c>
      <c r="H117" s="46">
        <v>-77.049412000000004</v>
      </c>
      <c r="I117" s="49">
        <f>IF(D117="NB",'Panel Dimensions'!$B$12,IF(D117="SB",'Panel Dimensions'!$B$12,IF(D117="NB (12x18)",'Panel Dimensions'!$C$12,IF(D117="SB (12x18)",'Panel Dimensions'!$C$12))))</f>
        <v>3</v>
      </c>
      <c r="J117" s="38">
        <v>1</v>
      </c>
      <c r="K117" s="38" t="s">
        <v>9</v>
      </c>
      <c r="L117" s="38">
        <v>0</v>
      </c>
      <c r="M117" s="50">
        <v>1</v>
      </c>
      <c r="N117" s="51">
        <v>0.75</v>
      </c>
      <c r="O117" s="51">
        <f t="shared" si="3"/>
        <v>3.75</v>
      </c>
      <c r="P117" s="47" t="s">
        <v>45</v>
      </c>
    </row>
    <row r="118" spans="1:16" ht="38.25" x14ac:dyDescent="0.25">
      <c r="A118" s="46">
        <v>117</v>
      </c>
      <c r="B118" s="47">
        <v>117</v>
      </c>
      <c r="C118" s="47" t="s">
        <v>108</v>
      </c>
      <c r="D118" s="48" t="s">
        <v>17</v>
      </c>
      <c r="E118" s="38" t="s">
        <v>120</v>
      </c>
      <c r="F118" s="38" t="s">
        <v>262</v>
      </c>
      <c r="G118" s="46">
        <v>38.792841699999897</v>
      </c>
      <c r="H118" s="46">
        <v>-77.046826100000004</v>
      </c>
      <c r="I118" s="49">
        <f>IF(D118="NB",'Panel Dimensions'!$B$12,IF(D118="SB",'Panel Dimensions'!$B$12,IF(D118="NB (12x18)",'Panel Dimensions'!$C$12,IF(D118="SB (12x18)",'Panel Dimensions'!$C$12))))</f>
        <v>3</v>
      </c>
      <c r="J118" s="38">
        <v>1</v>
      </c>
      <c r="K118" s="38" t="s">
        <v>283</v>
      </c>
      <c r="L118" s="38">
        <v>1</v>
      </c>
      <c r="M118" s="50">
        <v>2</v>
      </c>
      <c r="N118" s="51">
        <f>0.75+0.75+0.5</f>
        <v>2</v>
      </c>
      <c r="O118" s="51">
        <f t="shared" si="3"/>
        <v>5</v>
      </c>
      <c r="P118" s="52" t="s">
        <v>121</v>
      </c>
    </row>
    <row r="119" spans="1:16" ht="25.5" x14ac:dyDescent="0.25">
      <c r="A119" s="46">
        <v>118</v>
      </c>
      <c r="B119" s="47">
        <v>118</v>
      </c>
      <c r="C119" s="47" t="s">
        <v>7</v>
      </c>
      <c r="D119" s="48" t="s">
        <v>17</v>
      </c>
      <c r="E119" s="38" t="s">
        <v>234</v>
      </c>
      <c r="F119" s="38" t="s">
        <v>252</v>
      </c>
      <c r="G119" s="46">
        <v>38.792885599999899</v>
      </c>
      <c r="H119" s="46">
        <v>-77.046218600000003</v>
      </c>
      <c r="I119" s="49">
        <f>IF(D119="NB",'Panel Dimensions'!$B$12,IF(D119="SB",'Panel Dimensions'!$B$12,IF(D119="NB (12x18)",'Panel Dimensions'!$C$12,IF(D119="SB (12x18)",'Panel Dimensions'!$C$12))))</f>
        <v>3</v>
      </c>
      <c r="J119" s="38">
        <v>1</v>
      </c>
      <c r="K119" s="38" t="s">
        <v>9</v>
      </c>
      <c r="L119" s="38">
        <v>0</v>
      </c>
      <c r="M119" s="50">
        <v>2</v>
      </c>
      <c r="N119" s="51">
        <v>1.75</v>
      </c>
      <c r="O119" s="51">
        <f t="shared" si="3"/>
        <v>4.75</v>
      </c>
      <c r="P119" s="52" t="s">
        <v>235</v>
      </c>
    </row>
    <row r="120" spans="1:16" ht="25.5" x14ac:dyDescent="0.25">
      <c r="A120" s="46">
        <v>119</v>
      </c>
      <c r="B120" s="47">
        <v>119</v>
      </c>
      <c r="C120" s="47" t="s">
        <v>7</v>
      </c>
      <c r="D120" s="48" t="s">
        <v>17</v>
      </c>
      <c r="E120" s="38" t="s">
        <v>13</v>
      </c>
      <c r="F120" s="38" t="s">
        <v>328</v>
      </c>
      <c r="G120" s="46">
        <v>38.792602899999899</v>
      </c>
      <c r="H120" s="46">
        <v>-77.0433144</v>
      </c>
      <c r="I120" s="49">
        <f>IF(D120="NB",'Panel Dimensions'!$B$12,IF(D120="SB",'Panel Dimensions'!$B$12,IF(D120="NB (12x18)",'Panel Dimensions'!$C$12,IF(D120="SB (12x18)",'Panel Dimensions'!$C$12))))</f>
        <v>3</v>
      </c>
      <c r="J120" s="38">
        <v>1</v>
      </c>
      <c r="L120" s="38">
        <v>0</v>
      </c>
      <c r="M120" s="50">
        <v>1</v>
      </c>
      <c r="N120" s="51">
        <v>0.5</v>
      </c>
      <c r="O120" s="51">
        <f t="shared" si="3"/>
        <v>3.5</v>
      </c>
      <c r="P120" s="52" t="s">
        <v>36</v>
      </c>
    </row>
    <row r="121" spans="1:16" ht="25.5" x14ac:dyDescent="0.25">
      <c r="A121" s="46">
        <v>120</v>
      </c>
      <c r="B121" s="47">
        <v>120</v>
      </c>
      <c r="C121" s="47" t="s">
        <v>15</v>
      </c>
      <c r="D121" s="48" t="s">
        <v>17</v>
      </c>
      <c r="E121" s="38" t="s">
        <v>140</v>
      </c>
      <c r="F121" s="38" t="s">
        <v>329</v>
      </c>
      <c r="G121" s="46">
        <v>38.792605000000002</v>
      </c>
      <c r="H121" s="46">
        <v>-77.043298300000004</v>
      </c>
      <c r="I121" s="49">
        <f>IF(D121="NB",'Panel Dimensions'!$B$12,IF(D121="SB",'Panel Dimensions'!$B$12,IF(D121="NB (12x18)",'Panel Dimensions'!$C$12,IF(D121="SB (12x18)",'Panel Dimensions'!$C$12))))</f>
        <v>3</v>
      </c>
      <c r="J121" s="38">
        <v>1</v>
      </c>
      <c r="K121" s="38" t="s">
        <v>9</v>
      </c>
      <c r="L121" s="38">
        <v>0</v>
      </c>
      <c r="M121" s="50">
        <v>1</v>
      </c>
      <c r="N121" s="51">
        <v>0.5</v>
      </c>
      <c r="O121" s="51">
        <f t="shared" si="3"/>
        <v>3.5</v>
      </c>
      <c r="P121" s="52" t="s">
        <v>38</v>
      </c>
    </row>
    <row r="122" spans="1:16" ht="25.5" x14ac:dyDescent="0.25">
      <c r="A122" s="46">
        <v>121</v>
      </c>
      <c r="B122" s="47">
        <v>121</v>
      </c>
      <c r="C122" s="47" t="s">
        <v>7</v>
      </c>
      <c r="D122" s="48" t="s">
        <v>17</v>
      </c>
      <c r="E122" s="38" t="s">
        <v>22</v>
      </c>
      <c r="F122" s="38" t="s">
        <v>118</v>
      </c>
      <c r="G122" s="46">
        <v>38.796289000000002</v>
      </c>
      <c r="H122" s="46">
        <v>-77.042210100000005</v>
      </c>
      <c r="I122" s="49">
        <f>IF(D122="NB",'Panel Dimensions'!$B$12,IF(D122="SB",'Panel Dimensions'!$B$12,IF(D122="NB (12x18)",'Panel Dimensions'!$C$12,IF(D122="SB (12x18)",'Panel Dimensions'!$C$12))))</f>
        <v>3</v>
      </c>
      <c r="J122" s="38">
        <v>1</v>
      </c>
      <c r="K122" s="38" t="s">
        <v>9</v>
      </c>
      <c r="L122" s="38">
        <v>0</v>
      </c>
      <c r="M122" s="50">
        <v>1</v>
      </c>
      <c r="N122" s="51">
        <v>0.75</v>
      </c>
      <c r="O122" s="51">
        <f t="shared" si="3"/>
        <v>3.75</v>
      </c>
      <c r="P122" s="52" t="s">
        <v>119</v>
      </c>
    </row>
    <row r="123" spans="1:16" ht="38.25" x14ac:dyDescent="0.25">
      <c r="A123" s="46">
        <v>122</v>
      </c>
      <c r="B123" s="47">
        <v>122</v>
      </c>
      <c r="C123" s="47" t="s">
        <v>15</v>
      </c>
      <c r="D123" s="48" t="s">
        <v>17</v>
      </c>
      <c r="E123" s="38" t="s">
        <v>299</v>
      </c>
      <c r="F123" s="38" t="s">
        <v>330</v>
      </c>
      <c r="G123" s="46">
        <v>38.796294099999898</v>
      </c>
      <c r="H123" s="46">
        <v>-77.042282799999896</v>
      </c>
      <c r="I123" s="49">
        <f>IF(D123="NB",'Panel Dimensions'!$B$12,IF(D123="SB",'Panel Dimensions'!$B$12,IF(D123="NB (12x18)",'Panel Dimensions'!$C$12,IF(D123="SB (12x18)",'Panel Dimensions'!$C$12))))</f>
        <v>3</v>
      </c>
      <c r="J123" s="38">
        <v>1</v>
      </c>
      <c r="K123" s="38" t="s">
        <v>9</v>
      </c>
      <c r="L123" s="38">
        <v>0</v>
      </c>
      <c r="M123" s="50">
        <v>2</v>
      </c>
      <c r="N123" s="51">
        <v>1.25</v>
      </c>
      <c r="O123" s="51">
        <f t="shared" si="3"/>
        <v>4.25</v>
      </c>
      <c r="P123" s="52" t="s">
        <v>233</v>
      </c>
    </row>
    <row r="124" spans="1:16" ht="25.5" x14ac:dyDescent="0.25">
      <c r="A124" s="46">
        <v>123</v>
      </c>
      <c r="B124" s="47">
        <v>123</v>
      </c>
      <c r="C124" s="47" t="s">
        <v>7</v>
      </c>
      <c r="D124" s="48" t="s">
        <v>17</v>
      </c>
      <c r="E124" s="38" t="s">
        <v>13</v>
      </c>
      <c r="F124" s="38" t="s">
        <v>331</v>
      </c>
      <c r="G124" s="46">
        <v>38.797502000000001</v>
      </c>
      <c r="H124" s="46">
        <v>-77.041634000000002</v>
      </c>
      <c r="I124" s="49">
        <f>IF(D124="NB",'Panel Dimensions'!$B$12,IF(D124="SB",'Panel Dimensions'!$B$12,IF(D124="NB (12x18)",'Panel Dimensions'!$C$12,IF(D124="SB (12x18)",'Panel Dimensions'!$C$12))))</f>
        <v>3</v>
      </c>
      <c r="J124" s="38">
        <v>1</v>
      </c>
      <c r="K124" s="38" t="s">
        <v>9</v>
      </c>
      <c r="L124" s="38">
        <v>0</v>
      </c>
      <c r="M124" s="50">
        <v>1</v>
      </c>
      <c r="N124" s="51">
        <v>0.5</v>
      </c>
      <c r="O124" s="51">
        <f t="shared" si="3"/>
        <v>3.5</v>
      </c>
      <c r="P124" s="52" t="s">
        <v>35</v>
      </c>
    </row>
    <row r="125" spans="1:16" ht="38.25" x14ac:dyDescent="0.25">
      <c r="A125" s="46">
        <v>124</v>
      </c>
      <c r="B125" s="47">
        <v>124</v>
      </c>
      <c r="C125" s="47" t="s">
        <v>15</v>
      </c>
      <c r="D125" s="48" t="s">
        <v>17</v>
      </c>
      <c r="E125" s="38" t="s">
        <v>13</v>
      </c>
      <c r="F125" s="38" t="s">
        <v>332</v>
      </c>
      <c r="G125" s="46">
        <v>38.794179200000002</v>
      </c>
      <c r="H125" s="46">
        <v>-77.045937600000002</v>
      </c>
      <c r="I125" s="49">
        <f>IF(D125="NB",'Panel Dimensions'!$B$12,IF(D125="SB",'Panel Dimensions'!$B$12,IF(D125="NB (12x18)",'Panel Dimensions'!$C$12,IF(D125="SB (12x18)",'Panel Dimensions'!$C$12))))</f>
        <v>3</v>
      </c>
      <c r="J125" s="38">
        <v>1</v>
      </c>
      <c r="K125" s="38" t="s">
        <v>283</v>
      </c>
      <c r="L125" s="38">
        <v>1</v>
      </c>
      <c r="M125" s="50">
        <v>1</v>
      </c>
      <c r="N125" s="51">
        <f>0.5+0.5</f>
        <v>1</v>
      </c>
      <c r="O125" s="51">
        <f t="shared" si="3"/>
        <v>4</v>
      </c>
      <c r="P125" s="52" t="s">
        <v>156</v>
      </c>
    </row>
    <row r="126" spans="1:16" ht="25.5" x14ac:dyDescent="0.25">
      <c r="A126" s="46">
        <v>125</v>
      </c>
      <c r="B126" s="47">
        <v>125</v>
      </c>
      <c r="C126" s="47" t="s">
        <v>7</v>
      </c>
      <c r="D126" s="48" t="s">
        <v>17</v>
      </c>
      <c r="E126" s="38" t="s">
        <v>140</v>
      </c>
      <c r="F126" s="38" t="s">
        <v>231</v>
      </c>
      <c r="G126" s="46">
        <v>38.7993205</v>
      </c>
      <c r="H126" s="46">
        <v>-77.044830500000003</v>
      </c>
      <c r="I126" s="49">
        <f>IF(D126="NB",'Panel Dimensions'!$B$12,IF(D126="SB",'Panel Dimensions'!$B$12,IF(D126="NB (12x18)",'Panel Dimensions'!$C$12,IF(D126="SB (12x18)",'Panel Dimensions'!$C$12))))</f>
        <v>3</v>
      </c>
      <c r="J126" s="38">
        <v>1</v>
      </c>
      <c r="K126" s="38" t="s">
        <v>265</v>
      </c>
      <c r="L126" s="38">
        <v>1</v>
      </c>
      <c r="M126" s="50">
        <v>1</v>
      </c>
      <c r="N126" s="51">
        <f>0.5+0.5</f>
        <v>1</v>
      </c>
      <c r="O126" s="51">
        <f t="shared" si="3"/>
        <v>4</v>
      </c>
      <c r="P126" s="52" t="s">
        <v>232</v>
      </c>
    </row>
    <row r="127" spans="1:16" ht="25.5" x14ac:dyDescent="0.25">
      <c r="A127" s="46">
        <v>126</v>
      </c>
      <c r="B127" s="47">
        <v>126</v>
      </c>
      <c r="C127" s="47" t="s">
        <v>7</v>
      </c>
      <c r="D127" s="48" t="s">
        <v>17</v>
      </c>
      <c r="E127" s="38" t="s">
        <v>116</v>
      </c>
      <c r="F127" s="38" t="s">
        <v>263</v>
      </c>
      <c r="G127" s="46">
        <v>38.7996038</v>
      </c>
      <c r="H127" s="46">
        <v>-77.044618700000001</v>
      </c>
      <c r="I127" s="49">
        <f>IF(D127="NB",'Panel Dimensions'!$B$12,IF(D127="SB",'Panel Dimensions'!$B$12,IF(D127="NB (12x18)",'Panel Dimensions'!$C$12,IF(D127="SB (12x18)",'Panel Dimensions'!$C$12))))</f>
        <v>3</v>
      </c>
      <c r="J127" s="38">
        <v>1</v>
      </c>
      <c r="K127" s="38" t="s">
        <v>282</v>
      </c>
      <c r="L127" s="38">
        <v>1</v>
      </c>
      <c r="M127" s="50">
        <v>2</v>
      </c>
      <c r="N127" s="51">
        <f>0.75+0.75+0.5</f>
        <v>2</v>
      </c>
      <c r="O127" s="51">
        <f t="shared" si="3"/>
        <v>5</v>
      </c>
      <c r="P127" s="52" t="s">
        <v>117</v>
      </c>
    </row>
    <row r="128" spans="1:16" ht="38.25" x14ac:dyDescent="0.25">
      <c r="A128" s="46">
        <v>127</v>
      </c>
      <c r="B128" s="47">
        <v>127</v>
      </c>
      <c r="C128" s="47" t="s">
        <v>15</v>
      </c>
      <c r="D128" s="48" t="s">
        <v>17</v>
      </c>
      <c r="E128" s="38" t="s">
        <v>18</v>
      </c>
      <c r="F128" s="38" t="s">
        <v>194</v>
      </c>
      <c r="G128" s="46">
        <v>38.800044900000003</v>
      </c>
      <c r="H128" s="46">
        <v>-77.0447822</v>
      </c>
      <c r="I128" s="49">
        <f>IF(D128="NB",'Panel Dimensions'!$B$12,IF(D128="SB",'Panel Dimensions'!$B$12,IF(D128="NB (12x18)",'Panel Dimensions'!$C$12,IF(D128="SB (12x18)",'Panel Dimensions'!$C$12))))</f>
        <v>3</v>
      </c>
      <c r="J128" s="38">
        <v>1</v>
      </c>
      <c r="K128" s="38" t="s">
        <v>265</v>
      </c>
      <c r="L128" s="38">
        <v>1</v>
      </c>
      <c r="M128" s="50">
        <v>1</v>
      </c>
      <c r="N128" s="51">
        <f>0.5+0.75</f>
        <v>1.25</v>
      </c>
      <c r="O128" s="51">
        <f t="shared" si="3"/>
        <v>4.25</v>
      </c>
      <c r="P128" s="52" t="s">
        <v>195</v>
      </c>
    </row>
    <row r="129" spans="1:16" ht="25.5" x14ac:dyDescent="0.25">
      <c r="A129" s="46">
        <v>128</v>
      </c>
      <c r="B129" s="47">
        <v>128</v>
      </c>
      <c r="C129" s="47" t="s">
        <v>108</v>
      </c>
      <c r="D129" s="48" t="s">
        <v>17</v>
      </c>
      <c r="E129" s="38" t="s">
        <v>135</v>
      </c>
      <c r="F129" s="38" t="s">
        <v>134</v>
      </c>
      <c r="G129" s="46">
        <v>38.800065799999899</v>
      </c>
      <c r="H129" s="46">
        <v>-77.044306800000001</v>
      </c>
      <c r="I129" s="49">
        <f>IF(D129="NB",'Panel Dimensions'!$B$12,IF(D129="SB",'Panel Dimensions'!$B$12,IF(D129="NB (12x18)",'Panel Dimensions'!$C$12,IF(D129="SB (12x18)",'Panel Dimensions'!$C$12))))</f>
        <v>3</v>
      </c>
      <c r="J129" s="38">
        <v>1</v>
      </c>
      <c r="K129" s="38" t="s">
        <v>9</v>
      </c>
      <c r="L129" s="38">
        <v>0</v>
      </c>
      <c r="M129" s="50">
        <v>1</v>
      </c>
      <c r="O129" s="51">
        <f t="shared" si="3"/>
        <v>3</v>
      </c>
      <c r="P129" s="52" t="s">
        <v>136</v>
      </c>
    </row>
    <row r="130" spans="1:16" ht="25.5" x14ac:dyDescent="0.25">
      <c r="A130" s="46">
        <v>129</v>
      </c>
      <c r="B130" s="47">
        <v>129</v>
      </c>
      <c r="C130" s="47" t="s">
        <v>15</v>
      </c>
      <c r="D130" s="48" t="s">
        <v>17</v>
      </c>
      <c r="E130" s="38" t="s">
        <v>140</v>
      </c>
      <c r="F130" s="38" t="s">
        <v>333</v>
      </c>
      <c r="G130" s="46">
        <v>38.799724599999898</v>
      </c>
      <c r="H130" s="46">
        <v>-77.041874100000001</v>
      </c>
      <c r="I130" s="49">
        <f>IF(D130="NB",'Panel Dimensions'!$B$12,IF(D130="SB",'Panel Dimensions'!$B$12,IF(D130="NB (12x18)",'Panel Dimensions'!$C$12,IF(D130="SB (12x18)",'Panel Dimensions'!$C$12))))</f>
        <v>3</v>
      </c>
      <c r="J130" s="38">
        <v>1</v>
      </c>
      <c r="K130" s="38" t="s">
        <v>265</v>
      </c>
      <c r="L130" s="38">
        <v>1</v>
      </c>
      <c r="M130" s="50">
        <v>1</v>
      </c>
      <c r="N130" s="51">
        <f>0.5+0.5</f>
        <v>1</v>
      </c>
      <c r="O130" s="51">
        <f t="shared" ref="O130:O144" si="4">I130+N130</f>
        <v>4</v>
      </c>
      <c r="P130" s="52" t="s">
        <v>133</v>
      </c>
    </row>
    <row r="131" spans="1:16" ht="25.5" x14ac:dyDescent="0.25">
      <c r="A131" s="46">
        <v>130</v>
      </c>
      <c r="B131" s="47">
        <v>130</v>
      </c>
      <c r="C131" s="47" t="s">
        <v>7</v>
      </c>
      <c r="D131" s="48" t="s">
        <v>17</v>
      </c>
      <c r="E131" s="38" t="s">
        <v>18</v>
      </c>
      <c r="F131" s="38" t="s">
        <v>229</v>
      </c>
      <c r="G131" s="46">
        <v>38.799588900000003</v>
      </c>
      <c r="H131" s="46">
        <v>-77.041353099999895</v>
      </c>
      <c r="I131" s="49">
        <f>IF(D131="NB",'Panel Dimensions'!$B$12,IF(D131="SB",'Panel Dimensions'!$B$12,IF(D131="NB (12x18)",'Panel Dimensions'!$C$12,IF(D131="SB (12x18)",'Panel Dimensions'!$C$12))))</f>
        <v>3</v>
      </c>
      <c r="J131" s="38">
        <v>1</v>
      </c>
      <c r="K131" s="38" t="s">
        <v>9</v>
      </c>
      <c r="L131" s="38">
        <v>0</v>
      </c>
      <c r="M131" s="50">
        <v>1</v>
      </c>
      <c r="N131" s="51">
        <v>0.75</v>
      </c>
      <c r="O131" s="51">
        <f t="shared" si="4"/>
        <v>3.75</v>
      </c>
      <c r="P131" s="52" t="s">
        <v>230</v>
      </c>
    </row>
    <row r="132" spans="1:16" ht="38.25" x14ac:dyDescent="0.25">
      <c r="A132" s="46">
        <v>131</v>
      </c>
      <c r="B132" s="47">
        <v>131</v>
      </c>
      <c r="C132" s="47" t="s">
        <v>7</v>
      </c>
      <c r="D132" s="48" t="s">
        <v>17</v>
      </c>
      <c r="E132" s="38" t="s">
        <v>13</v>
      </c>
      <c r="F132" s="38" t="s">
        <v>334</v>
      </c>
      <c r="G132" s="53">
        <v>38.799779999999899</v>
      </c>
      <c r="H132" s="46">
        <v>-77.041138500000002</v>
      </c>
      <c r="I132" s="49">
        <f>IF(D132="NB",'Panel Dimensions'!$B$12,IF(D132="SB",'Panel Dimensions'!$B$12,IF(D132="NB (12x18)",'Panel Dimensions'!$C$12,IF(D132="SB (12x18)",'Panel Dimensions'!$C$12))))</f>
        <v>3</v>
      </c>
      <c r="J132" s="38">
        <v>1</v>
      </c>
      <c r="K132" s="38" t="s">
        <v>9</v>
      </c>
      <c r="L132" s="38">
        <v>0</v>
      </c>
      <c r="M132" s="50">
        <v>1</v>
      </c>
      <c r="N132" s="51">
        <v>0.5</v>
      </c>
      <c r="O132" s="51">
        <f t="shared" si="4"/>
        <v>3.5</v>
      </c>
      <c r="P132" s="52" t="s">
        <v>132</v>
      </c>
    </row>
    <row r="133" spans="1:16" ht="38.25" x14ac:dyDescent="0.25">
      <c r="A133" s="46">
        <v>132</v>
      </c>
      <c r="B133" s="47">
        <v>132</v>
      </c>
      <c r="C133" s="47" t="s">
        <v>7</v>
      </c>
      <c r="D133" s="48" t="s">
        <v>17</v>
      </c>
      <c r="E133" s="38" t="s">
        <v>227</v>
      </c>
      <c r="F133" s="38" t="s">
        <v>226</v>
      </c>
      <c r="G133" s="46">
        <v>38.799796999999899</v>
      </c>
      <c r="H133" s="46">
        <v>-77.041279900000006</v>
      </c>
      <c r="I133" s="49">
        <f>IF(D133="NB",'Panel Dimensions'!$B$12,IF(D133="SB",'Panel Dimensions'!$B$12,IF(D133="NB (12x18)",'Panel Dimensions'!$C$12,IF(D133="SB (12x18)",'Panel Dimensions'!$C$12))))</f>
        <v>3</v>
      </c>
      <c r="J133" s="38">
        <v>1</v>
      </c>
      <c r="K133" s="38" t="s">
        <v>265</v>
      </c>
      <c r="L133" s="38">
        <v>1</v>
      </c>
      <c r="M133" s="50">
        <v>2</v>
      </c>
      <c r="N133" s="51">
        <f>0.75+0.75+0.5</f>
        <v>2</v>
      </c>
      <c r="O133" s="51">
        <f t="shared" si="4"/>
        <v>5</v>
      </c>
      <c r="P133" s="52" t="s">
        <v>228</v>
      </c>
    </row>
    <row r="134" spans="1:16" ht="38.25" x14ac:dyDescent="0.25">
      <c r="A134" s="46">
        <v>133</v>
      </c>
      <c r="B134" s="47">
        <v>133</v>
      </c>
      <c r="C134" s="47" t="s">
        <v>7</v>
      </c>
      <c r="D134" s="48" t="s">
        <v>17</v>
      </c>
      <c r="E134" s="38" t="s">
        <v>140</v>
      </c>
      <c r="F134" s="38" t="s">
        <v>335</v>
      </c>
      <c r="G134" s="46">
        <v>38.809713100000003</v>
      </c>
      <c r="H134" s="46">
        <v>-77.039198600000006</v>
      </c>
      <c r="I134" s="49">
        <f>IF(D134="NB",'Panel Dimensions'!$B$12,IF(D134="SB",'Panel Dimensions'!$B$12,IF(D134="NB (12x18)",'Panel Dimensions'!$C$12,IF(D134="SB (12x18)",'Panel Dimensions'!$C$12))))</f>
        <v>3</v>
      </c>
      <c r="J134" s="38">
        <v>1</v>
      </c>
      <c r="K134" s="38" t="s">
        <v>9</v>
      </c>
      <c r="L134" s="38">
        <v>0</v>
      </c>
      <c r="M134" s="50">
        <v>1</v>
      </c>
      <c r="N134" s="51">
        <v>0.5</v>
      </c>
      <c r="O134" s="51">
        <f t="shared" si="4"/>
        <v>3.5</v>
      </c>
      <c r="P134" s="52" t="s">
        <v>193</v>
      </c>
    </row>
    <row r="135" spans="1:16" ht="25.5" x14ac:dyDescent="0.25">
      <c r="A135" s="46">
        <v>134</v>
      </c>
      <c r="B135" s="47">
        <v>134</v>
      </c>
      <c r="C135" s="47" t="s">
        <v>7</v>
      </c>
      <c r="D135" s="48" t="s">
        <v>17</v>
      </c>
      <c r="E135" s="38" t="s">
        <v>298</v>
      </c>
      <c r="F135" s="38" t="s">
        <v>336</v>
      </c>
      <c r="G135" s="46">
        <v>38.810105499999899</v>
      </c>
      <c r="H135" s="46">
        <v>-77.040013299999899</v>
      </c>
      <c r="I135" s="49">
        <f>IF(D135="NB",'Panel Dimensions'!$B$12,IF(D135="SB",'Panel Dimensions'!$B$12,IF(D135="NB (12x18)",'Panel Dimensions'!$C$12,IF(D135="SB (12x18)",'Panel Dimensions'!$C$12))))</f>
        <v>3</v>
      </c>
      <c r="J135" s="38">
        <v>1</v>
      </c>
      <c r="K135" s="38" t="s">
        <v>9</v>
      </c>
      <c r="L135" s="38">
        <v>0</v>
      </c>
      <c r="M135" s="50">
        <v>2</v>
      </c>
      <c r="N135" s="51">
        <v>1.25</v>
      </c>
      <c r="O135" s="51">
        <f t="shared" si="4"/>
        <v>4.25</v>
      </c>
      <c r="P135" s="52" t="s">
        <v>186</v>
      </c>
    </row>
    <row r="136" spans="1:16" ht="25.5" x14ac:dyDescent="0.25">
      <c r="A136" s="46">
        <v>135</v>
      </c>
      <c r="B136" s="47">
        <v>135</v>
      </c>
      <c r="C136" s="47" t="s">
        <v>7</v>
      </c>
      <c r="D136" s="48" t="s">
        <v>17</v>
      </c>
      <c r="E136" s="38" t="s">
        <v>18</v>
      </c>
      <c r="F136" s="38" t="s">
        <v>114</v>
      </c>
      <c r="G136" s="46">
        <v>38.810188599999897</v>
      </c>
      <c r="H136" s="46">
        <v>-77.0403412</v>
      </c>
      <c r="I136" s="49">
        <f>IF(D136="NB",'Panel Dimensions'!$B$12,IF(D136="SB",'Panel Dimensions'!$B$12,IF(D136="NB (12x18)",'Panel Dimensions'!$C$12,IF(D136="SB (12x18)",'Panel Dimensions'!$C$12))))</f>
        <v>3</v>
      </c>
      <c r="J136" s="38">
        <v>1</v>
      </c>
      <c r="K136" s="38" t="s">
        <v>9</v>
      </c>
      <c r="L136" s="38">
        <v>0</v>
      </c>
      <c r="M136" s="50">
        <v>1</v>
      </c>
      <c r="N136" s="51">
        <v>0.75</v>
      </c>
      <c r="O136" s="51">
        <f t="shared" si="4"/>
        <v>3.75</v>
      </c>
      <c r="P136" s="52" t="s">
        <v>115</v>
      </c>
    </row>
    <row r="137" spans="1:16" ht="25.5" x14ac:dyDescent="0.25">
      <c r="A137" s="46">
        <v>136</v>
      </c>
      <c r="B137" s="47">
        <v>136</v>
      </c>
      <c r="C137" s="47" t="s">
        <v>15</v>
      </c>
      <c r="D137" s="48" t="s">
        <v>17</v>
      </c>
      <c r="E137" s="38" t="s">
        <v>9</v>
      </c>
      <c r="F137" s="38" t="s">
        <v>112</v>
      </c>
      <c r="G137" s="46">
        <v>38.814475700000003</v>
      </c>
      <c r="H137" s="46">
        <v>-77.039410500000002</v>
      </c>
      <c r="I137" s="49">
        <f>IF(D137="NB",'Panel Dimensions'!$B$12,IF(D137="SB",'Panel Dimensions'!$B$12,IF(D137="NB (12x18)",'Panel Dimensions'!$C$12,IF(D137="SB (12x18)",'Panel Dimensions'!$C$12))))</f>
        <v>3</v>
      </c>
      <c r="J137" s="38">
        <v>1</v>
      </c>
      <c r="K137" s="38" t="s">
        <v>9</v>
      </c>
      <c r="L137" s="38">
        <v>0</v>
      </c>
      <c r="M137" s="50">
        <v>0</v>
      </c>
      <c r="O137" s="51">
        <f t="shared" si="4"/>
        <v>3</v>
      </c>
      <c r="P137" s="52" t="s">
        <v>113</v>
      </c>
    </row>
    <row r="138" spans="1:16" ht="25.5" x14ac:dyDescent="0.25">
      <c r="A138" s="46">
        <v>137</v>
      </c>
      <c r="B138" s="47">
        <v>137</v>
      </c>
      <c r="C138" s="47" t="s">
        <v>7</v>
      </c>
      <c r="D138" s="48" t="s">
        <v>17</v>
      </c>
      <c r="E138" s="38" t="s">
        <v>9</v>
      </c>
      <c r="F138" s="38" t="s">
        <v>184</v>
      </c>
      <c r="G138" s="46">
        <v>38.814694000000003</v>
      </c>
      <c r="H138" s="46">
        <v>-77.039158299999897</v>
      </c>
      <c r="I138" s="49">
        <f>IF(D138="NB",'Panel Dimensions'!$B$12,IF(D138="SB",'Panel Dimensions'!$B$12,IF(D138="NB (12x18)",'Panel Dimensions'!$C$12,IF(D138="SB (12x18)",'Panel Dimensions'!$C$12))))</f>
        <v>3</v>
      </c>
      <c r="J138" s="38">
        <v>1</v>
      </c>
      <c r="K138" s="38" t="s">
        <v>9</v>
      </c>
      <c r="L138" s="38">
        <v>0</v>
      </c>
      <c r="M138" s="50">
        <v>0</v>
      </c>
      <c r="O138" s="51">
        <f t="shared" si="4"/>
        <v>3</v>
      </c>
      <c r="P138" s="52" t="s">
        <v>185</v>
      </c>
    </row>
    <row r="139" spans="1:16" ht="38.25" x14ac:dyDescent="0.25">
      <c r="A139" s="46">
        <v>138</v>
      </c>
      <c r="B139" s="47">
        <v>138</v>
      </c>
      <c r="C139" s="47" t="s">
        <v>15</v>
      </c>
      <c r="D139" s="48" t="s">
        <v>17</v>
      </c>
      <c r="E139" s="38" t="s">
        <v>110</v>
      </c>
      <c r="F139" s="38" t="s">
        <v>342</v>
      </c>
      <c r="G139" s="46">
        <v>38.824235000000002</v>
      </c>
      <c r="H139" s="46">
        <v>-77.042971800000004</v>
      </c>
      <c r="I139" s="49">
        <f>IF(D139="NB",'Panel Dimensions'!$B$12,IF(D139="SB",'Panel Dimensions'!$B$12,IF(D139="NB (12x18)",'Panel Dimensions'!$C$12,IF(D139="SB (12x18)",'Panel Dimensions'!$C$12))))</f>
        <v>3</v>
      </c>
      <c r="J139" s="38">
        <v>1</v>
      </c>
      <c r="K139" s="38" t="s">
        <v>9</v>
      </c>
      <c r="L139" s="38">
        <v>0</v>
      </c>
      <c r="M139" s="50">
        <v>1</v>
      </c>
      <c r="N139" s="51">
        <v>0.75</v>
      </c>
      <c r="O139" s="51">
        <f t="shared" si="4"/>
        <v>3.75</v>
      </c>
      <c r="P139" s="52" t="s">
        <v>111</v>
      </c>
    </row>
    <row r="140" spans="1:16" ht="25.5" x14ac:dyDescent="0.25">
      <c r="A140" s="46">
        <v>139</v>
      </c>
      <c r="B140" s="47">
        <v>139</v>
      </c>
      <c r="C140" s="47" t="s">
        <v>7</v>
      </c>
      <c r="D140" s="48" t="s">
        <v>17</v>
      </c>
      <c r="E140" s="38" t="s">
        <v>165</v>
      </c>
      <c r="F140" s="38" t="s">
        <v>341</v>
      </c>
      <c r="G140" s="46">
        <v>38.824594099999899</v>
      </c>
      <c r="H140" s="46">
        <v>-77.043003600000006</v>
      </c>
      <c r="I140" s="49">
        <f>IF(D140="NB",'Panel Dimensions'!$B$12,IF(D140="SB",'Panel Dimensions'!$B$12,IF(D140="NB (12x18)",'Panel Dimensions'!$C$12,IF(D140="SB (12x18)",'Panel Dimensions'!$C$12))))</f>
        <v>3</v>
      </c>
      <c r="J140" s="38">
        <v>1</v>
      </c>
      <c r="K140" s="38" t="s">
        <v>9</v>
      </c>
      <c r="L140" s="38">
        <v>0</v>
      </c>
      <c r="M140" s="50">
        <v>1</v>
      </c>
      <c r="N140" s="51">
        <v>0.75</v>
      </c>
      <c r="O140" s="51">
        <f t="shared" si="4"/>
        <v>3.75</v>
      </c>
      <c r="P140" s="52" t="s">
        <v>166</v>
      </c>
    </row>
    <row r="141" spans="1:16" ht="25.5" x14ac:dyDescent="0.25">
      <c r="A141" s="46">
        <v>140</v>
      </c>
      <c r="B141" s="47">
        <v>140</v>
      </c>
      <c r="C141" s="47" t="s">
        <v>108</v>
      </c>
      <c r="D141" s="48" t="s">
        <v>17</v>
      </c>
      <c r="E141" s="38" t="s">
        <v>154</v>
      </c>
      <c r="F141" s="38" t="s">
        <v>339</v>
      </c>
      <c r="G141" s="46">
        <v>38.841583200000002</v>
      </c>
      <c r="H141" s="46">
        <v>-77.0480029</v>
      </c>
      <c r="I141" s="49">
        <f>IF(D141="NB",'Panel Dimensions'!$B$12,IF(D141="SB",'Panel Dimensions'!$B$12,IF(D141="NB (12x18)",'Panel Dimensions'!$C$12,IF(D141="SB (12x18)",'Panel Dimensions'!$C$12))))</f>
        <v>3</v>
      </c>
      <c r="J141" s="38">
        <v>1</v>
      </c>
      <c r="K141" s="38" t="s">
        <v>9</v>
      </c>
      <c r="L141" s="38">
        <v>0</v>
      </c>
      <c r="M141" s="50">
        <v>1</v>
      </c>
      <c r="N141" s="51">
        <v>0.75</v>
      </c>
      <c r="O141" s="51">
        <f t="shared" si="4"/>
        <v>3.75</v>
      </c>
      <c r="P141" s="52" t="s">
        <v>155</v>
      </c>
    </row>
    <row r="142" spans="1:16" ht="38.25" x14ac:dyDescent="0.25">
      <c r="A142" s="46">
        <v>141</v>
      </c>
      <c r="B142" s="47">
        <v>141</v>
      </c>
      <c r="C142" s="47" t="s">
        <v>108</v>
      </c>
      <c r="D142" s="48" t="s">
        <v>17</v>
      </c>
      <c r="E142" s="38" t="s">
        <v>110</v>
      </c>
      <c r="F142" s="38" t="s">
        <v>340</v>
      </c>
      <c r="G142" s="46">
        <v>38.8417691</v>
      </c>
      <c r="H142" s="46">
        <v>-77.047999599999898</v>
      </c>
      <c r="I142" s="49">
        <f>IF(D142="NB",'Panel Dimensions'!$B$12,IF(D142="SB",'Panel Dimensions'!$B$12,IF(D142="NB (12x18)",'Panel Dimensions'!$C$12,IF(D142="SB (12x18)",'Panel Dimensions'!$C$12))))</f>
        <v>3</v>
      </c>
      <c r="J142" s="38">
        <v>1</v>
      </c>
      <c r="K142" s="38" t="s">
        <v>9</v>
      </c>
      <c r="L142" s="38">
        <v>0</v>
      </c>
      <c r="M142" s="50">
        <v>1</v>
      </c>
      <c r="N142" s="51">
        <v>0.75</v>
      </c>
      <c r="O142" s="51">
        <f t="shared" si="4"/>
        <v>3.75</v>
      </c>
      <c r="P142" s="52" t="s">
        <v>153</v>
      </c>
    </row>
    <row r="143" spans="1:16" ht="25.5" x14ac:dyDescent="0.25">
      <c r="A143" s="46">
        <v>142</v>
      </c>
      <c r="B143" s="47">
        <v>142</v>
      </c>
      <c r="C143" s="47" t="s">
        <v>108</v>
      </c>
      <c r="D143" s="48" t="s">
        <v>17</v>
      </c>
      <c r="E143" s="38" t="s">
        <v>295</v>
      </c>
      <c r="F143" s="38" t="s">
        <v>338</v>
      </c>
      <c r="G143" s="46">
        <v>38.874674499999898</v>
      </c>
      <c r="H143" s="46">
        <v>-77.045477599999899</v>
      </c>
      <c r="I143" s="49">
        <f>IF(D143="NB",'Panel Dimensions'!$B$12,IF(D143="SB",'Panel Dimensions'!$B$12,IF(D143="NB (12x18)",'Panel Dimensions'!$C$12,IF(D143="SB (12x18)",'Panel Dimensions'!$C$12))))</f>
        <v>3</v>
      </c>
      <c r="J143" s="38">
        <v>1</v>
      </c>
      <c r="K143" s="38" t="s">
        <v>9</v>
      </c>
      <c r="L143" s="38">
        <v>0</v>
      </c>
      <c r="M143" s="50">
        <v>2</v>
      </c>
      <c r="N143" s="51">
        <v>1.25</v>
      </c>
      <c r="O143" s="51">
        <f t="shared" si="4"/>
        <v>4.25</v>
      </c>
      <c r="P143" s="52" t="s">
        <v>109</v>
      </c>
    </row>
    <row r="144" spans="1:16" ht="25.5" x14ac:dyDescent="0.25">
      <c r="A144" s="46">
        <v>143</v>
      </c>
      <c r="B144" s="47">
        <v>143</v>
      </c>
      <c r="C144" s="47" t="s">
        <v>108</v>
      </c>
      <c r="D144" s="48" t="s">
        <v>17</v>
      </c>
      <c r="E144" s="38" t="s">
        <v>296</v>
      </c>
      <c r="F144" s="38" t="s">
        <v>337</v>
      </c>
      <c r="G144" s="46">
        <v>38.874664000000003</v>
      </c>
      <c r="H144" s="46">
        <v>-77.045490999999899</v>
      </c>
      <c r="I144" s="49">
        <f>IF(D144="NB",'Panel Dimensions'!$B$12,IF(D144="SB",'Panel Dimensions'!$B$12,IF(D144="NB (12x18)",'Panel Dimensions'!$C$12,IF(D144="SB (12x18)",'Panel Dimensions'!$C$12))))</f>
        <v>3</v>
      </c>
      <c r="J144" s="38">
        <v>1</v>
      </c>
      <c r="K144" s="38" t="s">
        <v>9</v>
      </c>
      <c r="L144" s="38">
        <v>0</v>
      </c>
      <c r="M144" s="50">
        <v>2</v>
      </c>
      <c r="N144" s="51">
        <v>1.25</v>
      </c>
      <c r="O144" s="51">
        <f t="shared" si="4"/>
        <v>4.25</v>
      </c>
      <c r="P144" s="52" t="s">
        <v>109</v>
      </c>
    </row>
    <row r="145" spans="1:15" s="50" customFormat="1" x14ac:dyDescent="0.25">
      <c r="A145" s="54" t="s">
        <v>290</v>
      </c>
      <c r="B145" s="47"/>
      <c r="C145" s="47"/>
      <c r="D145" s="48"/>
      <c r="E145" s="38"/>
      <c r="F145" s="38"/>
      <c r="G145" s="46"/>
      <c r="H145" s="46"/>
      <c r="I145" s="49"/>
      <c r="J145" s="38"/>
      <c r="K145" s="38"/>
      <c r="L145" s="38"/>
      <c r="N145" s="51"/>
      <c r="O145" s="51"/>
    </row>
  </sheetData>
  <hyperlinks>
    <hyperlink ref="P5" r:id="rId1"/>
    <hyperlink ref="P6" r:id="rId2"/>
    <hyperlink ref="P7" r:id="rId3"/>
    <hyperlink ref="P143" r:id="rId4"/>
    <hyperlink ref="P142" r:id="rId5"/>
    <hyperlink ref="P141" r:id="rId6"/>
    <hyperlink ref="P140" r:id="rId7"/>
    <hyperlink ref="P139" r:id="rId8"/>
    <hyperlink ref="P138" r:id="rId9"/>
    <hyperlink ref="P137" r:id="rId10"/>
    <hyperlink ref="P136" r:id="rId11"/>
    <hyperlink ref="P135" r:id="rId12"/>
    <hyperlink ref="P134" r:id="rId13"/>
    <hyperlink ref="P144" r:id="rId14"/>
    <hyperlink ref="P133" r:id="rId15"/>
    <hyperlink ref="P132" r:id="rId16"/>
    <hyperlink ref="P8" r:id="rId17"/>
    <hyperlink ref="P9" r:id="rId18"/>
    <hyperlink ref="P10" r:id="rId19"/>
    <hyperlink ref="P130" r:id="rId20"/>
    <hyperlink ref="P129" r:id="rId21"/>
    <hyperlink ref="P128" r:id="rId22"/>
    <hyperlink ref="P126" r:id="rId23"/>
    <hyperlink ref="P127" r:id="rId24"/>
    <hyperlink ref="P131" r:id="rId25"/>
    <hyperlink ref="P11" r:id="rId26"/>
    <hyperlink ref="P12" r:id="rId27"/>
    <hyperlink ref="P13" r:id="rId28"/>
    <hyperlink ref="P14" r:id="rId29"/>
    <hyperlink ref="P15" r:id="rId30"/>
    <hyperlink ref="P16" r:id="rId31"/>
    <hyperlink ref="P17" r:id="rId32"/>
    <hyperlink ref="P18" r:id="rId33"/>
    <hyperlink ref="P19" r:id="rId34"/>
    <hyperlink ref="P20" r:id="rId35"/>
    <hyperlink ref="P21" r:id="rId36"/>
    <hyperlink ref="P22" r:id="rId37"/>
    <hyperlink ref="P23" r:id="rId38"/>
    <hyperlink ref="P24" r:id="rId39"/>
    <hyperlink ref="P25" r:id="rId40"/>
    <hyperlink ref="P26" r:id="rId41"/>
    <hyperlink ref="P27" r:id="rId42"/>
    <hyperlink ref="P28" r:id="rId43"/>
    <hyperlink ref="P3" r:id="rId44"/>
    <hyperlink ref="P29" r:id="rId45"/>
    <hyperlink ref="P30" r:id="rId46"/>
    <hyperlink ref="P31" r:id="rId47"/>
    <hyperlink ref="P32" r:id="rId48"/>
    <hyperlink ref="P33" r:id="rId49"/>
    <hyperlink ref="P34" r:id="rId50"/>
    <hyperlink ref="P35" r:id="rId51"/>
    <hyperlink ref="P36" r:id="rId52"/>
    <hyperlink ref="P37" r:id="rId53"/>
    <hyperlink ref="P38" r:id="rId54"/>
    <hyperlink ref="P39" r:id="rId55"/>
    <hyperlink ref="P40" r:id="rId56"/>
    <hyperlink ref="P41" r:id="rId57"/>
    <hyperlink ref="P42" r:id="rId58"/>
    <hyperlink ref="P43" r:id="rId59"/>
    <hyperlink ref="P44" r:id="rId60"/>
    <hyperlink ref="P45" r:id="rId61"/>
    <hyperlink ref="P46" r:id="rId62"/>
    <hyperlink ref="P47" r:id="rId63"/>
    <hyperlink ref="P48" r:id="rId64"/>
    <hyperlink ref="P50" r:id="rId65"/>
    <hyperlink ref="P49" r:id="rId66"/>
    <hyperlink ref="P51" r:id="rId67"/>
    <hyperlink ref="P52" r:id="rId68"/>
    <hyperlink ref="P53" r:id="rId69"/>
    <hyperlink ref="P54" r:id="rId70"/>
    <hyperlink ref="P57" r:id="rId71"/>
    <hyperlink ref="P58" r:id="rId72"/>
    <hyperlink ref="P59" r:id="rId73"/>
    <hyperlink ref="P60" r:id="rId74"/>
    <hyperlink ref="P61" r:id="rId75"/>
    <hyperlink ref="P62" r:id="rId76"/>
    <hyperlink ref="P63" r:id="rId77"/>
    <hyperlink ref="P64" r:id="rId78"/>
    <hyperlink ref="P65" r:id="rId79"/>
    <hyperlink ref="P67" r:id="rId80"/>
    <hyperlink ref="P68" r:id="rId81"/>
    <hyperlink ref="P69" r:id="rId82"/>
    <hyperlink ref="P70" r:id="rId83"/>
    <hyperlink ref="P71" r:id="rId84"/>
    <hyperlink ref="P72" r:id="rId85"/>
    <hyperlink ref="P73" r:id="rId86"/>
    <hyperlink ref="P74" r:id="rId87"/>
    <hyperlink ref="P76" r:id="rId88"/>
    <hyperlink ref="P75" r:id="rId89"/>
    <hyperlink ref="P77" r:id="rId90"/>
    <hyperlink ref="P79" r:id="rId91"/>
    <hyperlink ref="P78" r:id="rId92"/>
    <hyperlink ref="P80" r:id="rId93"/>
    <hyperlink ref="P81" r:id="rId94"/>
    <hyperlink ref="P82" r:id="rId95"/>
    <hyperlink ref="P83" r:id="rId96"/>
    <hyperlink ref="P84" r:id="rId97"/>
    <hyperlink ref="P85" r:id="rId98"/>
    <hyperlink ref="P86" r:id="rId99"/>
    <hyperlink ref="P87" r:id="rId100"/>
    <hyperlink ref="P88" r:id="rId101"/>
    <hyperlink ref="P89" r:id="rId102"/>
    <hyperlink ref="P90" r:id="rId103"/>
    <hyperlink ref="P91" r:id="rId104"/>
    <hyperlink ref="P92" r:id="rId105"/>
    <hyperlink ref="P93" r:id="rId106"/>
    <hyperlink ref="P94" r:id="rId107"/>
    <hyperlink ref="P97" r:id="rId108"/>
    <hyperlink ref="P98" r:id="rId109"/>
    <hyperlink ref="P99" r:id="rId110"/>
    <hyperlink ref="P100" r:id="rId111"/>
    <hyperlink ref="P101" r:id="rId112"/>
    <hyperlink ref="P102" r:id="rId113"/>
    <hyperlink ref="P103" r:id="rId114"/>
    <hyperlink ref="P104" r:id="rId115"/>
    <hyperlink ref="P105" r:id="rId116"/>
    <hyperlink ref="P106" r:id="rId117"/>
    <hyperlink ref="P107" r:id="rId118"/>
    <hyperlink ref="P108" r:id="rId119"/>
    <hyperlink ref="P109" r:id="rId120"/>
    <hyperlink ref="P110" r:id="rId121"/>
    <hyperlink ref="P111" r:id="rId122"/>
    <hyperlink ref="P112" r:id="rId123"/>
    <hyperlink ref="P113" r:id="rId124"/>
    <hyperlink ref="P115" r:id="rId125"/>
    <hyperlink ref="P116" r:id="rId126"/>
    <hyperlink ref="P118" r:id="rId127"/>
    <hyperlink ref="P119" r:id="rId128"/>
    <hyperlink ref="P120" r:id="rId129"/>
    <hyperlink ref="P121" r:id="rId130"/>
    <hyperlink ref="P122" r:id="rId131"/>
    <hyperlink ref="P123" r:id="rId132"/>
    <hyperlink ref="P124" r:id="rId133"/>
    <hyperlink ref="P125" r:id="rId134"/>
  </hyperlinks>
  <pageMargins left="0.7" right="0.7" top="0.75" bottom="0.75" header="0.3" footer="0.3"/>
  <pageSetup orientation="portrait" r:id="rId135"/>
  <tableParts count="1">
    <tablePart r:id="rId136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Indiv Costs_all signs</vt:lpstr>
      <vt:lpstr>Total Costs and Jurisd. Costs</vt:lpstr>
      <vt:lpstr>Panel Dimensions</vt:lpstr>
      <vt:lpstr>Table for Plan</vt:lpstr>
    </vt:vector>
  </TitlesOfParts>
  <Company>Michael Baker Corp.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Christopher.Chop</dc:creator>
  <cp:lastModifiedBy>Christopher.Chop</cp:lastModifiedBy>
  <dcterms:created xsi:type="dcterms:W3CDTF">2014-09-22T17:47:13Z</dcterms:created>
  <dcterms:modified xsi:type="dcterms:W3CDTF">2014-11-25T16:25:10Z</dcterms:modified>
</cp:coreProperties>
</file>